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андросова\постановления, решения\нпа 2022\решение №25 от 14.04.22\"/>
    </mc:Choice>
  </mc:AlternateContent>
  <bookViews>
    <workbookView xWindow="0" yWindow="0" windowWidth="24000" windowHeight="9045" tabRatio="500" activeTab="4"/>
  </bookViews>
  <sheets>
    <sheet name="Приложение 1 " sheetId="3" r:id="rId1"/>
    <sheet name="Приложение 2" sheetId="5" r:id="rId2"/>
    <sheet name="Приложение 3" sheetId="4" r:id="rId3"/>
    <sheet name="Приложение 4" sheetId="9" r:id="rId4"/>
    <sheet name="Приложение 7" sheetId="6" r:id="rId5"/>
  </sheets>
  <definedNames>
    <definedName name="_xlnm._FilterDatabase" localSheetId="0" hidden="1">'Приложение 1 '!$A$17:$E$17</definedName>
    <definedName name="_xlnm._FilterDatabase" localSheetId="1" hidden="1">'Приложение 2'!$A$11:$L$175</definedName>
    <definedName name="_xlnm._FilterDatabase" localSheetId="2" hidden="1">'Приложение 3'!$A$10:$K$170</definedName>
    <definedName name="_xlnm._FilterDatabase" localSheetId="3" hidden="1">'Приложение 4'!$A$12:$L$220</definedName>
    <definedName name="Excel_BuiltIn__FilterDatabase" localSheetId="1">'Приложение 2'!$A$11:$L$168</definedName>
    <definedName name="Excel_BuiltIn__FilterDatabase" localSheetId="2">'Приложение 3'!$A$10:$K$163</definedName>
    <definedName name="Excel_BuiltIn__FilterDatabase" localSheetId="3">'Приложение 4'!$A$12:$L$135</definedName>
    <definedName name="_xlnm.Print_Titles" localSheetId="4">'Приложение 7'!$13:$13</definedName>
    <definedName name="_xlnm.Print_Area" localSheetId="0">'Приложение 1 '!$A$1:$E$60</definedName>
    <definedName name="_xlnm.Print_Area" localSheetId="1">'Приложение 2'!$A$2:$L$175</definedName>
    <definedName name="_xlnm.Print_Area" localSheetId="3">'Приложение 4'!$A$3:$L$246</definedName>
    <definedName name="_xlnm.Print_Area" localSheetId="4">'Приложение 7'!$A$1:$E$24</definedName>
  </definedNames>
  <calcPr calcId="162913"/>
</workbook>
</file>

<file path=xl/calcChain.xml><?xml version="1.0" encoding="utf-8"?>
<calcChain xmlns="http://schemas.openxmlformats.org/spreadsheetml/2006/main">
  <c r="J22" i="9" l="1"/>
  <c r="J21" i="9" s="1"/>
  <c r="J20" i="9" s="1"/>
  <c r="J19" i="9" s="1"/>
  <c r="J18" i="9" s="1"/>
  <c r="J17" i="9" s="1"/>
  <c r="J16" i="9" s="1"/>
  <c r="J15" i="9" s="1"/>
  <c r="J14" i="9" s="1"/>
  <c r="J113" i="5"/>
  <c r="I109" i="4" s="1"/>
  <c r="I108" i="4" s="1"/>
  <c r="I107" i="4" s="1"/>
  <c r="J84" i="5"/>
  <c r="J31" i="9" s="1"/>
  <c r="J30" i="9" s="1"/>
  <c r="J29" i="9" s="1"/>
  <c r="J28" i="9" s="1"/>
  <c r="J27" i="9" s="1"/>
  <c r="J26" i="9" s="1"/>
  <c r="J25" i="9" s="1"/>
  <c r="J24" i="9" s="1"/>
  <c r="J23" i="9" s="1"/>
  <c r="J32" i="5"/>
  <c r="J29" i="5"/>
  <c r="C26" i="3"/>
  <c r="J95" i="9"/>
  <c r="J94" i="9" s="1"/>
  <c r="J93" i="9" s="1"/>
  <c r="J92" i="9" s="1"/>
  <c r="J91" i="9" s="1"/>
  <c r="J90" i="9" s="1"/>
  <c r="J89" i="9" s="1"/>
  <c r="I80" i="4" l="1"/>
  <c r="I79" i="4" s="1"/>
  <c r="I78" i="4" s="1"/>
  <c r="J83" i="5"/>
  <c r="J82" i="5" s="1"/>
  <c r="J112" i="5"/>
  <c r="J111" i="5" s="1"/>
  <c r="J92" i="5"/>
  <c r="J116" i="5"/>
  <c r="I112" i="4" s="1"/>
  <c r="I111" i="4" s="1"/>
  <c r="I110" i="4" s="1"/>
  <c r="I106" i="4" s="1"/>
  <c r="J65" i="9"/>
  <c r="J64" i="9" s="1"/>
  <c r="J63" i="9" s="1"/>
  <c r="J62" i="9" s="1"/>
  <c r="J61" i="9" s="1"/>
  <c r="J55" i="9" s="1"/>
  <c r="J54" i="9" s="1"/>
  <c r="I22" i="4"/>
  <c r="I21" i="4" s="1"/>
  <c r="I20" i="4" s="1"/>
  <c r="I19" i="4" s="1"/>
  <c r="J39" i="5"/>
  <c r="J22" i="5"/>
  <c r="J21" i="5" s="1"/>
  <c r="J20" i="5" s="1"/>
  <c r="J19" i="5"/>
  <c r="J88" i="9" s="1"/>
  <c r="J87" i="9" s="1"/>
  <c r="J86" i="9" s="1"/>
  <c r="J85" i="9" s="1"/>
  <c r="J84" i="9" s="1"/>
  <c r="J83" i="9" s="1"/>
  <c r="J82" i="9" s="1"/>
  <c r="C58" i="3"/>
  <c r="C40" i="3"/>
  <c r="J73" i="5"/>
  <c r="C49" i="3"/>
  <c r="C47" i="3" s="1"/>
  <c r="I92" i="4"/>
  <c r="J71" i="9" s="1"/>
  <c r="J70" i="9" s="1"/>
  <c r="J69" i="9" s="1"/>
  <c r="J68" i="9" s="1"/>
  <c r="J67" i="9" s="1"/>
  <c r="J66" i="9" s="1"/>
  <c r="J135" i="5"/>
  <c r="J80" i="9" s="1"/>
  <c r="J79" i="9" s="1"/>
  <c r="J78" i="9" s="1"/>
  <c r="J77" i="9" s="1"/>
  <c r="J76" i="9" s="1"/>
  <c r="J95" i="5"/>
  <c r="J94" i="5" s="1"/>
  <c r="J93" i="5" s="1"/>
  <c r="J110" i="9"/>
  <c r="I33" i="4"/>
  <c r="J168" i="9"/>
  <c r="J167" i="9" s="1"/>
  <c r="J166" i="9" s="1"/>
  <c r="J165" i="9" s="1"/>
  <c r="J164" i="9" s="1"/>
  <c r="J163" i="9" s="1"/>
  <c r="C16" i="6"/>
  <c r="C15" i="6" s="1"/>
  <c r="D16" i="6"/>
  <c r="D15" i="6" s="1"/>
  <c r="E16" i="6"/>
  <c r="E15" i="6" s="1"/>
  <c r="C20" i="6"/>
  <c r="C19" i="6" s="1"/>
  <c r="D20" i="6"/>
  <c r="D19" i="6" s="1"/>
  <c r="E20" i="6"/>
  <c r="E19" i="6"/>
  <c r="C23" i="6"/>
  <c r="C22" i="6" s="1"/>
  <c r="D23" i="6"/>
  <c r="D22" i="6"/>
  <c r="E23" i="6"/>
  <c r="E22" i="6" s="1"/>
  <c r="K46" i="9"/>
  <c r="K45" i="9" s="1"/>
  <c r="K44" i="9" s="1"/>
  <c r="K43" i="9" s="1"/>
  <c r="K42" i="9" s="1"/>
  <c r="K41" i="9" s="1"/>
  <c r="K40" i="9" s="1"/>
  <c r="K33" i="9" s="1"/>
  <c r="K32" i="9" s="1"/>
  <c r="K52" i="9"/>
  <c r="K49" i="9" s="1"/>
  <c r="K48" i="9" s="1"/>
  <c r="K47" i="9" s="1"/>
  <c r="K65" i="9"/>
  <c r="K64" i="9" s="1"/>
  <c r="K63" i="9" s="1"/>
  <c r="K62" i="9" s="1"/>
  <c r="K61" i="9" s="1"/>
  <c r="K55" i="9" s="1"/>
  <c r="K54" i="9" s="1"/>
  <c r="K53" i="9" s="1"/>
  <c r="L65" i="9"/>
  <c r="L64" i="9" s="1"/>
  <c r="L63" i="9" s="1"/>
  <c r="L62" i="9" s="1"/>
  <c r="L61" i="9" s="1"/>
  <c r="L55" i="9" s="1"/>
  <c r="L54" i="9" s="1"/>
  <c r="L53" i="9" s="1"/>
  <c r="K88" i="9"/>
  <c r="K87" i="9" s="1"/>
  <c r="K86" i="9" s="1"/>
  <c r="K85" i="9" s="1"/>
  <c r="K84" i="9" s="1"/>
  <c r="K83" i="9" s="1"/>
  <c r="K82" i="9" s="1"/>
  <c r="L88" i="9"/>
  <c r="L87" i="9" s="1"/>
  <c r="L86" i="9" s="1"/>
  <c r="L85" i="9" s="1"/>
  <c r="L84" i="9" s="1"/>
  <c r="L83" i="9" s="1"/>
  <c r="L82" i="9" s="1"/>
  <c r="K102" i="9"/>
  <c r="K101" i="9" s="1"/>
  <c r="K100" i="9" s="1"/>
  <c r="K99" i="9" s="1"/>
  <c r="K98" i="9" s="1"/>
  <c r="K97" i="9" s="1"/>
  <c r="L102" i="9"/>
  <c r="L101" i="9" s="1"/>
  <c r="L100" i="9" s="1"/>
  <c r="L99" i="9" s="1"/>
  <c r="L98" i="9" s="1"/>
  <c r="L97" i="9" s="1"/>
  <c r="L114" i="9"/>
  <c r="L113" i="9" s="1"/>
  <c r="L112" i="9" s="1"/>
  <c r="L111" i="9" s="1"/>
  <c r="L109" i="9" s="1"/>
  <c r="J126" i="9"/>
  <c r="J125" i="9" s="1"/>
  <c r="J124" i="9" s="1"/>
  <c r="J123" i="9" s="1"/>
  <c r="J122" i="9" s="1"/>
  <c r="J121" i="9" s="1"/>
  <c r="K126" i="9"/>
  <c r="K125" i="9" s="1"/>
  <c r="K124" i="9" s="1"/>
  <c r="K123" i="9" s="1"/>
  <c r="K122" i="9" s="1"/>
  <c r="K121" i="9" s="1"/>
  <c r="L126" i="9"/>
  <c r="L125" i="9" s="1"/>
  <c r="L124" i="9" s="1"/>
  <c r="L123" i="9" s="1"/>
  <c r="L122" i="9" s="1"/>
  <c r="L121" i="9" s="1"/>
  <c r="J132" i="9"/>
  <c r="J131" i="9" s="1"/>
  <c r="J130" i="9" s="1"/>
  <c r="J129" i="9" s="1"/>
  <c r="J128" i="9" s="1"/>
  <c r="J127" i="9" s="1"/>
  <c r="K132" i="9"/>
  <c r="K131" i="9" s="1"/>
  <c r="K130" i="9" s="1"/>
  <c r="K129" i="9" s="1"/>
  <c r="K128" i="9" s="1"/>
  <c r="K127" i="9" s="1"/>
  <c r="L132" i="9"/>
  <c r="L131" i="9" s="1"/>
  <c r="L130" i="9" s="1"/>
  <c r="L129" i="9" s="1"/>
  <c r="L128" i="9" s="1"/>
  <c r="L127" i="9" s="1"/>
  <c r="J138" i="9"/>
  <c r="J137" i="9" s="1"/>
  <c r="J136" i="9" s="1"/>
  <c r="J135" i="9" s="1"/>
  <c r="J134" i="9" s="1"/>
  <c r="J133" i="9" s="1"/>
  <c r="K138" i="9"/>
  <c r="K137" i="9" s="1"/>
  <c r="K136" i="9" s="1"/>
  <c r="K135" i="9" s="1"/>
  <c r="K134" i="9" s="1"/>
  <c r="K133" i="9" s="1"/>
  <c r="L138" i="9"/>
  <c r="L137" i="9" s="1"/>
  <c r="L136" i="9" s="1"/>
  <c r="L135" i="9" s="1"/>
  <c r="L134" i="9" s="1"/>
  <c r="L133" i="9" s="1"/>
  <c r="J140" i="9"/>
  <c r="J139" i="9" s="1"/>
  <c r="K144" i="9"/>
  <c r="K143" i="9" s="1"/>
  <c r="K142" i="9" s="1"/>
  <c r="K141" i="9" s="1"/>
  <c r="K140" i="9" s="1"/>
  <c r="K139" i="9" s="1"/>
  <c r="L144" i="9"/>
  <c r="L143" i="9" s="1"/>
  <c r="L142" i="9" s="1"/>
  <c r="L141" i="9" s="1"/>
  <c r="L140" i="9" s="1"/>
  <c r="L139" i="9" s="1"/>
  <c r="J150" i="9"/>
  <c r="J149" i="9" s="1"/>
  <c r="J148" i="9" s="1"/>
  <c r="J147" i="9" s="1"/>
  <c r="J146" i="9" s="1"/>
  <c r="J145" i="9" s="1"/>
  <c r="K150" i="9"/>
  <c r="K149" i="9" s="1"/>
  <c r="K148" i="9" s="1"/>
  <c r="K147" i="9" s="1"/>
  <c r="K146" i="9" s="1"/>
  <c r="K145" i="9" s="1"/>
  <c r="L150" i="9"/>
  <c r="L149" i="9" s="1"/>
  <c r="L148" i="9" s="1"/>
  <c r="L147" i="9" s="1"/>
  <c r="L146" i="9" s="1"/>
  <c r="L145" i="9" s="1"/>
  <c r="J162" i="9"/>
  <c r="J161" i="9" s="1"/>
  <c r="J160" i="9" s="1"/>
  <c r="J159" i="9" s="1"/>
  <c r="J158" i="9" s="1"/>
  <c r="J157" i="9" s="1"/>
  <c r="K162" i="9"/>
  <c r="K161" i="9" s="1"/>
  <c r="K160" i="9" s="1"/>
  <c r="K159" i="9" s="1"/>
  <c r="K158" i="9" s="1"/>
  <c r="K157" i="9" s="1"/>
  <c r="J174" i="9"/>
  <c r="J173" i="9" s="1"/>
  <c r="J172" i="9" s="1"/>
  <c r="J171" i="9" s="1"/>
  <c r="J170" i="9" s="1"/>
  <c r="J169" i="9" s="1"/>
  <c r="K174" i="9"/>
  <c r="K173" i="9" s="1"/>
  <c r="K172" i="9" s="1"/>
  <c r="K171" i="9" s="1"/>
  <c r="K170" i="9" s="1"/>
  <c r="K169" i="9" s="1"/>
  <c r="L174" i="9"/>
  <c r="L173" i="9" s="1"/>
  <c r="L172" i="9" s="1"/>
  <c r="L171" i="9" s="1"/>
  <c r="L170" i="9" s="1"/>
  <c r="L169" i="9" s="1"/>
  <c r="J180" i="9"/>
  <c r="J179" i="9" s="1"/>
  <c r="J178" i="9" s="1"/>
  <c r="J177" i="9" s="1"/>
  <c r="J176" i="9" s="1"/>
  <c r="J175" i="9" s="1"/>
  <c r="K180" i="9"/>
  <c r="K179" i="9" s="1"/>
  <c r="K178" i="9" s="1"/>
  <c r="K177" i="9" s="1"/>
  <c r="K176" i="9" s="1"/>
  <c r="K175" i="9" s="1"/>
  <c r="L180" i="9"/>
  <c r="L179" i="9" s="1"/>
  <c r="L178" i="9" s="1"/>
  <c r="L177" i="9" s="1"/>
  <c r="L176" i="9" s="1"/>
  <c r="L175" i="9" s="1"/>
  <c r="J186" i="9"/>
  <c r="J185" i="9" s="1"/>
  <c r="J184" i="9" s="1"/>
  <c r="J183" i="9" s="1"/>
  <c r="J182" i="9" s="1"/>
  <c r="J181" i="9" s="1"/>
  <c r="K186" i="9"/>
  <c r="K185" i="9" s="1"/>
  <c r="K184" i="9" s="1"/>
  <c r="K183" i="9" s="1"/>
  <c r="K182" i="9" s="1"/>
  <c r="K181" i="9" s="1"/>
  <c r="L186" i="9"/>
  <c r="L185" i="9" s="1"/>
  <c r="L184" i="9" s="1"/>
  <c r="L183" i="9" s="1"/>
  <c r="L182" i="9" s="1"/>
  <c r="L181" i="9" s="1"/>
  <c r="J192" i="9"/>
  <c r="J191" i="9" s="1"/>
  <c r="J190" i="9" s="1"/>
  <c r="J189" i="9" s="1"/>
  <c r="J188" i="9" s="1"/>
  <c r="J187" i="9" s="1"/>
  <c r="K192" i="9"/>
  <c r="K191" i="9" s="1"/>
  <c r="K190" i="9" s="1"/>
  <c r="K189" i="9" s="1"/>
  <c r="K188" i="9" s="1"/>
  <c r="K187" i="9" s="1"/>
  <c r="L192" i="9"/>
  <c r="L191" i="9" s="1"/>
  <c r="L190" i="9" s="1"/>
  <c r="L189" i="9" s="1"/>
  <c r="L188" i="9" s="1"/>
  <c r="L187" i="9" s="1"/>
  <c r="J198" i="9"/>
  <c r="J197" i="9" s="1"/>
  <c r="J196" i="9" s="1"/>
  <c r="J195" i="9" s="1"/>
  <c r="J194" i="9" s="1"/>
  <c r="J193" i="9" s="1"/>
  <c r="K198" i="9"/>
  <c r="K197" i="9" s="1"/>
  <c r="K196" i="9" s="1"/>
  <c r="K195" i="9" s="1"/>
  <c r="K194" i="9" s="1"/>
  <c r="K193" i="9" s="1"/>
  <c r="L198" i="9"/>
  <c r="L197" i="9" s="1"/>
  <c r="L196" i="9" s="1"/>
  <c r="L195" i="9" s="1"/>
  <c r="L194" i="9" s="1"/>
  <c r="L193" i="9" s="1"/>
  <c r="J204" i="9"/>
  <c r="J203" i="9" s="1"/>
  <c r="J202" i="9" s="1"/>
  <c r="J201" i="9" s="1"/>
  <c r="J200" i="9" s="1"/>
  <c r="J199" i="9" s="1"/>
  <c r="K204" i="9"/>
  <c r="K203" i="9" s="1"/>
  <c r="K202" i="9" s="1"/>
  <c r="K201" i="9" s="1"/>
  <c r="K200" i="9" s="1"/>
  <c r="K199" i="9" s="1"/>
  <c r="L204" i="9"/>
  <c r="L203" i="9" s="1"/>
  <c r="L202" i="9" s="1"/>
  <c r="L201" i="9" s="1"/>
  <c r="L200" i="9" s="1"/>
  <c r="L199" i="9" s="1"/>
  <c r="J209" i="9"/>
  <c r="J208" i="9" s="1"/>
  <c r="J207" i="9" s="1"/>
  <c r="J206" i="9" s="1"/>
  <c r="J205" i="9" s="1"/>
  <c r="K209" i="9"/>
  <c r="K208" i="9" s="1"/>
  <c r="K207" i="9" s="1"/>
  <c r="K206" i="9" s="1"/>
  <c r="K205" i="9" s="1"/>
  <c r="L209" i="9"/>
  <c r="L208" i="9" s="1"/>
  <c r="L207" i="9" s="1"/>
  <c r="L206" i="9" s="1"/>
  <c r="L205" i="9" s="1"/>
  <c r="J215" i="9"/>
  <c r="J214" i="9" s="1"/>
  <c r="J213" i="9" s="1"/>
  <c r="J212" i="9" s="1"/>
  <c r="J211" i="9" s="1"/>
  <c r="K215" i="9"/>
  <c r="K214" i="9" s="1"/>
  <c r="K213" i="9" s="1"/>
  <c r="K212" i="9" s="1"/>
  <c r="K211" i="9" s="1"/>
  <c r="L215" i="9"/>
  <c r="L214" i="9" s="1"/>
  <c r="L213" i="9" s="1"/>
  <c r="L212" i="9" s="1"/>
  <c r="L211" i="9" s="1"/>
  <c r="J220" i="9"/>
  <c r="J219" i="9" s="1"/>
  <c r="J218" i="9" s="1"/>
  <c r="J217" i="9" s="1"/>
  <c r="J216" i="9" s="1"/>
  <c r="K220" i="9"/>
  <c r="K219" i="9" s="1"/>
  <c r="K218" i="9" s="1"/>
  <c r="K217" i="9" s="1"/>
  <c r="K216" i="9" s="1"/>
  <c r="L220" i="9"/>
  <c r="L219" i="9" s="1"/>
  <c r="L218" i="9" s="1"/>
  <c r="L217" i="9" s="1"/>
  <c r="L216" i="9" s="1"/>
  <c r="I18" i="4"/>
  <c r="I17" i="4" s="1"/>
  <c r="I16" i="4" s="1"/>
  <c r="J18" i="4"/>
  <c r="J17" i="4" s="1"/>
  <c r="J16" i="4" s="1"/>
  <c r="J15" i="4" s="1"/>
  <c r="J14" i="4" s="1"/>
  <c r="J13" i="4" s="1"/>
  <c r="K18" i="4"/>
  <c r="K17" i="4" s="1"/>
  <c r="K16" i="4" s="1"/>
  <c r="K15" i="4" s="1"/>
  <c r="K14" i="4" s="1"/>
  <c r="K13" i="4" s="1"/>
  <c r="J28" i="4"/>
  <c r="J27" i="4" s="1"/>
  <c r="J26" i="4" s="1"/>
  <c r="K28" i="4"/>
  <c r="K27" i="4" s="1"/>
  <c r="K26" i="4" s="1"/>
  <c r="K34" i="4"/>
  <c r="K32" i="4" s="1"/>
  <c r="I41" i="4"/>
  <c r="I40" i="4" s="1"/>
  <c r="I39" i="4" s="1"/>
  <c r="J41" i="4"/>
  <c r="J40" i="4" s="1"/>
  <c r="J39" i="4" s="1"/>
  <c r="K41" i="4"/>
  <c r="K40" i="4" s="1"/>
  <c r="K39" i="4" s="1"/>
  <c r="I47" i="4"/>
  <c r="I46" i="4" s="1"/>
  <c r="I45" i="4" s="1"/>
  <c r="I44" i="4" s="1"/>
  <c r="I43" i="4" s="1"/>
  <c r="I42" i="4" s="1"/>
  <c r="J47" i="4"/>
  <c r="J46" i="4" s="1"/>
  <c r="J45" i="4" s="1"/>
  <c r="J44" i="4" s="1"/>
  <c r="J43" i="4" s="1"/>
  <c r="J42" i="4" s="1"/>
  <c r="K47" i="4"/>
  <c r="K46" i="4" s="1"/>
  <c r="K45" i="4" s="1"/>
  <c r="K44" i="4" s="1"/>
  <c r="K43" i="4" s="1"/>
  <c r="K42" i="4" s="1"/>
  <c r="I53" i="4"/>
  <c r="I52" i="4" s="1"/>
  <c r="I51" i="4" s="1"/>
  <c r="I50" i="4" s="1"/>
  <c r="I49" i="4" s="1"/>
  <c r="I48" i="4" s="1"/>
  <c r="J53" i="4"/>
  <c r="J52" i="4" s="1"/>
  <c r="J51" i="4" s="1"/>
  <c r="J50" i="4" s="1"/>
  <c r="J49" i="4" s="1"/>
  <c r="J48" i="4" s="1"/>
  <c r="K53" i="4"/>
  <c r="K52" i="4" s="1"/>
  <c r="K51" i="4" s="1"/>
  <c r="K50" i="4" s="1"/>
  <c r="K49" i="4" s="1"/>
  <c r="K48" i="4" s="1"/>
  <c r="I60" i="4"/>
  <c r="I59" i="4" s="1"/>
  <c r="J60" i="4"/>
  <c r="J59" i="4" s="1"/>
  <c r="K60" i="4"/>
  <c r="K59" i="4" s="1"/>
  <c r="I62" i="4"/>
  <c r="I61" i="4" s="1"/>
  <c r="J62" i="4"/>
  <c r="J61" i="4" s="1"/>
  <c r="K62" i="4"/>
  <c r="K61" i="4" s="1"/>
  <c r="I69" i="4"/>
  <c r="I68" i="4" s="1"/>
  <c r="I67" i="4" s="1"/>
  <c r="J69" i="4"/>
  <c r="J68" i="4" s="1"/>
  <c r="J67" i="4" s="1"/>
  <c r="J66" i="4" s="1"/>
  <c r="J65" i="4" s="1"/>
  <c r="J64" i="4" s="1"/>
  <c r="J63" i="4" s="1"/>
  <c r="K69" i="4"/>
  <c r="K68" i="4" s="1"/>
  <c r="K67" i="4" s="1"/>
  <c r="K66" i="4" s="1"/>
  <c r="K65" i="4" s="1"/>
  <c r="K64" i="4" s="1"/>
  <c r="K63" i="4" s="1"/>
  <c r="J77" i="4"/>
  <c r="J76" i="4" s="1"/>
  <c r="J75" i="4" s="1"/>
  <c r="K77" i="4"/>
  <c r="K76" i="4" s="1"/>
  <c r="K75" i="4" s="1"/>
  <c r="I88" i="4"/>
  <c r="I87" i="4" s="1"/>
  <c r="I86" i="4" s="1"/>
  <c r="I82" i="4" s="1"/>
  <c r="I81" i="4" s="1"/>
  <c r="J88" i="4"/>
  <c r="J87" i="4" s="1"/>
  <c r="J86" i="4" s="1"/>
  <c r="J82" i="4" s="1"/>
  <c r="J81" i="4" s="1"/>
  <c r="K88" i="4"/>
  <c r="K87" i="4" s="1"/>
  <c r="K86" i="4" s="1"/>
  <c r="K82" i="4" s="1"/>
  <c r="K81" i="4" s="1"/>
  <c r="I101" i="4"/>
  <c r="I100" i="4" s="1"/>
  <c r="I99" i="4" s="1"/>
  <c r="J101" i="4"/>
  <c r="J100" i="4" s="1"/>
  <c r="J99" i="4" s="1"/>
  <c r="J95" i="4" s="1"/>
  <c r="J94" i="4" s="1"/>
  <c r="J93" i="4" s="1"/>
  <c r="K101" i="4"/>
  <c r="K100" i="4" s="1"/>
  <c r="K99" i="4" s="1"/>
  <c r="K95" i="4" s="1"/>
  <c r="K94" i="4" s="1"/>
  <c r="K93" i="4" s="1"/>
  <c r="I121" i="4"/>
  <c r="I120" i="4" s="1"/>
  <c r="I119" i="4" s="1"/>
  <c r="J121" i="4"/>
  <c r="J120" i="4" s="1"/>
  <c r="J119" i="4" s="1"/>
  <c r="K121" i="4"/>
  <c r="K120" i="4" s="1"/>
  <c r="K119" i="4" s="1"/>
  <c r="I124" i="4"/>
  <c r="I123" i="4" s="1"/>
  <c r="I122" i="4" s="1"/>
  <c r="J124" i="4"/>
  <c r="J123" i="4" s="1"/>
  <c r="J122" i="4" s="1"/>
  <c r="K124" i="4"/>
  <c r="K123" i="4" s="1"/>
  <c r="K122" i="4" s="1"/>
  <c r="I136" i="4"/>
  <c r="I135" i="4" s="1"/>
  <c r="I134" i="4" s="1"/>
  <c r="J136" i="4"/>
  <c r="J135" i="4" s="1"/>
  <c r="J134" i="4" s="1"/>
  <c r="I139" i="4"/>
  <c r="I138" i="4" s="1"/>
  <c r="I137" i="4" s="1"/>
  <c r="I142" i="4"/>
  <c r="I141" i="4" s="1"/>
  <c r="I140" i="4" s="1"/>
  <c r="J142" i="4"/>
  <c r="J141" i="4" s="1"/>
  <c r="J140" i="4" s="1"/>
  <c r="K142" i="4"/>
  <c r="K141" i="4" s="1"/>
  <c r="K140" i="4" s="1"/>
  <c r="I149" i="4"/>
  <c r="I148" i="4" s="1"/>
  <c r="I147" i="4" s="1"/>
  <c r="I146" i="4" s="1"/>
  <c r="I145" i="4" s="1"/>
  <c r="I144" i="4" s="1"/>
  <c r="I143" i="4" s="1"/>
  <c r="J149" i="4"/>
  <c r="J148" i="4" s="1"/>
  <c r="J147" i="4" s="1"/>
  <c r="J146" i="4" s="1"/>
  <c r="J145" i="4" s="1"/>
  <c r="J144" i="4" s="1"/>
  <c r="J143" i="4" s="1"/>
  <c r="K149" i="4"/>
  <c r="K148" i="4" s="1"/>
  <c r="K147" i="4" s="1"/>
  <c r="K146" i="4" s="1"/>
  <c r="K145" i="4" s="1"/>
  <c r="K144" i="4" s="1"/>
  <c r="K143" i="4" s="1"/>
  <c r="I156" i="4"/>
  <c r="I155" i="4" s="1"/>
  <c r="I154" i="4" s="1"/>
  <c r="I153" i="4" s="1"/>
  <c r="I152" i="4" s="1"/>
  <c r="I151" i="4" s="1"/>
  <c r="I150" i="4" s="1"/>
  <c r="J156" i="4"/>
  <c r="J155" i="4" s="1"/>
  <c r="J154" i="4" s="1"/>
  <c r="J153" i="4" s="1"/>
  <c r="J152" i="4" s="1"/>
  <c r="J151" i="4" s="1"/>
  <c r="J150" i="4" s="1"/>
  <c r="K156" i="4"/>
  <c r="K155" i="4" s="1"/>
  <c r="K154" i="4" s="1"/>
  <c r="K153" i="4" s="1"/>
  <c r="K152" i="4" s="1"/>
  <c r="K151" i="4" s="1"/>
  <c r="K150" i="4" s="1"/>
  <c r="I163" i="4"/>
  <c r="I162" i="4" s="1"/>
  <c r="I161" i="4" s="1"/>
  <c r="I160" i="4" s="1"/>
  <c r="I159" i="4" s="1"/>
  <c r="I158" i="4" s="1"/>
  <c r="I157" i="4" s="1"/>
  <c r="J163" i="4"/>
  <c r="J162" i="4" s="1"/>
  <c r="J161" i="4" s="1"/>
  <c r="J160" i="4" s="1"/>
  <c r="J159" i="4" s="1"/>
  <c r="J158" i="4" s="1"/>
  <c r="J157" i="4" s="1"/>
  <c r="K163" i="4"/>
  <c r="K162" i="4" s="1"/>
  <c r="K161" i="4" s="1"/>
  <c r="K160" i="4" s="1"/>
  <c r="K159" i="4" s="1"/>
  <c r="K158" i="4" s="1"/>
  <c r="K157" i="4" s="1"/>
  <c r="I169" i="4"/>
  <c r="I168" i="4" s="1"/>
  <c r="I167" i="4" s="1"/>
  <c r="I166" i="4" s="1"/>
  <c r="I165" i="4" s="1"/>
  <c r="I164" i="4" s="1"/>
  <c r="J170" i="4"/>
  <c r="J169" i="4" s="1"/>
  <c r="J168" i="4" s="1"/>
  <c r="J167" i="4" s="1"/>
  <c r="J166" i="4" s="1"/>
  <c r="J165" i="4" s="1"/>
  <c r="J164" i="4" s="1"/>
  <c r="K170" i="4"/>
  <c r="K169" i="4" s="1"/>
  <c r="K168" i="4" s="1"/>
  <c r="K167" i="4" s="1"/>
  <c r="K166" i="4" s="1"/>
  <c r="K165" i="4" s="1"/>
  <c r="K164" i="4" s="1"/>
  <c r="J18" i="5"/>
  <c r="J17" i="5" s="1"/>
  <c r="K18" i="5"/>
  <c r="K17" i="5" s="1"/>
  <c r="K16" i="5" s="1"/>
  <c r="K15" i="5" s="1"/>
  <c r="K14" i="5" s="1"/>
  <c r="L18" i="5"/>
  <c r="L17" i="5" s="1"/>
  <c r="L16" i="5" s="1"/>
  <c r="L15" i="5" s="1"/>
  <c r="L14" i="5" s="1"/>
  <c r="K28" i="5"/>
  <c r="K27" i="5" s="1"/>
  <c r="L28" i="5"/>
  <c r="L27" i="5" s="1"/>
  <c r="J102" i="9"/>
  <c r="J101" i="9" s="1"/>
  <c r="J100" i="9" s="1"/>
  <c r="J99" i="9" s="1"/>
  <c r="J98" i="9" s="1"/>
  <c r="J97" i="9" s="1"/>
  <c r="J108" i="9"/>
  <c r="J107" i="9" s="1"/>
  <c r="J106" i="9" s="1"/>
  <c r="J105" i="9" s="1"/>
  <c r="J104" i="9" s="1"/>
  <c r="K32" i="5"/>
  <c r="K108" i="9" s="1"/>
  <c r="K107" i="9" s="1"/>
  <c r="K106" i="9" s="1"/>
  <c r="K105" i="9" s="1"/>
  <c r="K104" i="9" s="1"/>
  <c r="L32" i="5"/>
  <c r="L108" i="9" s="1"/>
  <c r="L107" i="9" s="1"/>
  <c r="L106" i="9" s="1"/>
  <c r="L105" i="9" s="1"/>
  <c r="L104" i="9" s="1"/>
  <c r="L33" i="5"/>
  <c r="J114" i="9"/>
  <c r="J113" i="9" s="1"/>
  <c r="J112" i="9" s="1"/>
  <c r="J111" i="9" s="1"/>
  <c r="J109" i="9" s="1"/>
  <c r="K35" i="5"/>
  <c r="K114" i="9" s="1"/>
  <c r="K113" i="9" s="1"/>
  <c r="K112" i="9" s="1"/>
  <c r="K111" i="9" s="1"/>
  <c r="K109" i="9" s="1"/>
  <c r="J41" i="5"/>
  <c r="J40" i="5" s="1"/>
  <c r="K41" i="5"/>
  <c r="K40" i="5" s="1"/>
  <c r="L41" i="5"/>
  <c r="L40" i="5" s="1"/>
  <c r="J47" i="5"/>
  <c r="J46" i="5" s="1"/>
  <c r="J45" i="5" s="1"/>
  <c r="J44" i="5" s="1"/>
  <c r="J43" i="5" s="1"/>
  <c r="K47" i="5"/>
  <c r="K46" i="5" s="1"/>
  <c r="K45" i="5" s="1"/>
  <c r="K44" i="5" s="1"/>
  <c r="K43" i="5" s="1"/>
  <c r="L47" i="5"/>
  <c r="L46" i="5" s="1"/>
  <c r="L45" i="5" s="1"/>
  <c r="L44" i="5" s="1"/>
  <c r="L43" i="5" s="1"/>
  <c r="J53" i="5"/>
  <c r="J52" i="5" s="1"/>
  <c r="J51" i="5" s="1"/>
  <c r="J50" i="5" s="1"/>
  <c r="J49" i="5" s="1"/>
  <c r="K53" i="5"/>
  <c r="K52" i="5" s="1"/>
  <c r="K51" i="5" s="1"/>
  <c r="K50" i="5" s="1"/>
  <c r="K49" i="5" s="1"/>
  <c r="L53" i="5"/>
  <c r="L52" i="5" s="1"/>
  <c r="L51" i="5" s="1"/>
  <c r="L50" i="5" s="1"/>
  <c r="L49" i="5" s="1"/>
  <c r="J60" i="5"/>
  <c r="K60" i="5"/>
  <c r="L60" i="5"/>
  <c r="J62" i="5"/>
  <c r="K62" i="5"/>
  <c r="L62" i="5"/>
  <c r="J69" i="5"/>
  <c r="J68" i="5" s="1"/>
  <c r="J67" i="5" s="1"/>
  <c r="K69" i="5"/>
  <c r="K68" i="5" s="1"/>
  <c r="K67" i="5" s="1"/>
  <c r="K66" i="5" s="1"/>
  <c r="K65" i="5" s="1"/>
  <c r="K64" i="5" s="1"/>
  <c r="L69" i="5"/>
  <c r="L68" i="5" s="1"/>
  <c r="L67" i="5" s="1"/>
  <c r="L66" i="5" s="1"/>
  <c r="L65" i="5" s="1"/>
  <c r="L64" i="5" s="1"/>
  <c r="K80" i="5"/>
  <c r="K79" i="5" s="1"/>
  <c r="K78" i="5" s="1"/>
  <c r="K77" i="5" s="1"/>
  <c r="K76" i="5" s="1"/>
  <c r="L80" i="5"/>
  <c r="L79" i="5" s="1"/>
  <c r="L78" i="5" s="1"/>
  <c r="L77" i="5" s="1"/>
  <c r="L76" i="5" s="1"/>
  <c r="J81" i="5"/>
  <c r="J46" i="9" s="1"/>
  <c r="J45" i="9" s="1"/>
  <c r="J44" i="9" s="1"/>
  <c r="J43" i="9" s="1"/>
  <c r="J42" i="9" s="1"/>
  <c r="J41" i="9" s="1"/>
  <c r="J40" i="9" s="1"/>
  <c r="J91" i="5"/>
  <c r="J90" i="5" s="1"/>
  <c r="J86" i="5" s="1"/>
  <c r="K91" i="5"/>
  <c r="K90" i="5" s="1"/>
  <c r="K86" i="5" s="1"/>
  <c r="K85" i="5" s="1"/>
  <c r="L91" i="5"/>
  <c r="L90" i="5" s="1"/>
  <c r="L86" i="5" s="1"/>
  <c r="L85" i="5" s="1"/>
  <c r="L75" i="5" s="1"/>
  <c r="J104" i="5"/>
  <c r="J103" i="5" s="1"/>
  <c r="K104" i="5"/>
  <c r="K103" i="5" s="1"/>
  <c r="K99" i="5" s="1"/>
  <c r="K98" i="5" s="1"/>
  <c r="K97" i="5" s="1"/>
  <c r="L104" i="5"/>
  <c r="L103" i="5" s="1"/>
  <c r="L99" i="5" s="1"/>
  <c r="L98" i="5" s="1"/>
  <c r="L97" i="5" s="1"/>
  <c r="J120" i="5"/>
  <c r="J52" i="9" s="1"/>
  <c r="J124" i="5"/>
  <c r="J123" i="5" s="1"/>
  <c r="K124" i="5"/>
  <c r="K123" i="5" s="1"/>
  <c r="L124" i="5"/>
  <c r="L123" i="5" s="1"/>
  <c r="J127" i="5"/>
  <c r="J126" i="5" s="1"/>
  <c r="K127" i="5"/>
  <c r="K126" i="5" s="1"/>
  <c r="L127" i="5"/>
  <c r="L126" i="5" s="1"/>
  <c r="J139" i="5"/>
  <c r="J138" i="5" s="1"/>
  <c r="K139" i="5"/>
  <c r="K138" i="5" s="1"/>
  <c r="L140" i="5"/>
  <c r="L162" i="9" s="1"/>
  <c r="L161" i="9" s="1"/>
  <c r="L160" i="9" s="1"/>
  <c r="L159" i="9" s="1"/>
  <c r="L158" i="9" s="1"/>
  <c r="L157" i="9" s="1"/>
  <c r="J142" i="5"/>
  <c r="J141" i="5" s="1"/>
  <c r="K143" i="5"/>
  <c r="K168" i="9" s="1"/>
  <c r="K167" i="9" s="1"/>
  <c r="K166" i="9" s="1"/>
  <c r="K165" i="9" s="1"/>
  <c r="K164" i="9" s="1"/>
  <c r="K163" i="9" s="1"/>
  <c r="L143" i="5"/>
  <c r="K139" i="4" s="1"/>
  <c r="K138" i="4" s="1"/>
  <c r="K137" i="4" s="1"/>
  <c r="J145" i="5"/>
  <c r="J144" i="5" s="1"/>
  <c r="K145" i="5"/>
  <c r="K144" i="5" s="1"/>
  <c r="L145" i="5"/>
  <c r="L144" i="5" s="1"/>
  <c r="J153" i="5"/>
  <c r="J152" i="5" s="1"/>
  <c r="J151" i="5" s="1"/>
  <c r="J150" i="5" s="1"/>
  <c r="J149" i="5" s="1"/>
  <c r="J148" i="5" s="1"/>
  <c r="J147" i="5" s="1"/>
  <c r="K153" i="5"/>
  <c r="K152" i="5" s="1"/>
  <c r="K151" i="5" s="1"/>
  <c r="K150" i="5" s="1"/>
  <c r="K149" i="5" s="1"/>
  <c r="K148" i="5" s="1"/>
  <c r="K147" i="5" s="1"/>
  <c r="L153" i="5"/>
  <c r="L152" i="5" s="1"/>
  <c r="L151" i="5" s="1"/>
  <c r="L150" i="5" s="1"/>
  <c r="L149" i="5" s="1"/>
  <c r="L148" i="5" s="1"/>
  <c r="L147" i="5" s="1"/>
  <c r="J160" i="5"/>
  <c r="J159" i="5" s="1"/>
  <c r="J158" i="5" s="1"/>
  <c r="J157" i="5" s="1"/>
  <c r="J156" i="5" s="1"/>
  <c r="J155" i="5" s="1"/>
  <c r="K160" i="5"/>
  <c r="K159" i="5" s="1"/>
  <c r="K158" i="5" s="1"/>
  <c r="K157" i="5" s="1"/>
  <c r="K156" i="5" s="1"/>
  <c r="K155" i="5" s="1"/>
  <c r="L160" i="5"/>
  <c r="L159" i="5" s="1"/>
  <c r="L158" i="5" s="1"/>
  <c r="L157" i="5" s="1"/>
  <c r="L156" i="5" s="1"/>
  <c r="L155" i="5" s="1"/>
  <c r="J167" i="5"/>
  <c r="J166" i="5" s="1"/>
  <c r="J165" i="5" s="1"/>
  <c r="J164" i="5" s="1"/>
  <c r="J163" i="5" s="1"/>
  <c r="J162" i="5" s="1"/>
  <c r="K167" i="5"/>
  <c r="K166" i="5" s="1"/>
  <c r="K165" i="5" s="1"/>
  <c r="K164" i="5" s="1"/>
  <c r="K163" i="5" s="1"/>
  <c r="K162" i="5" s="1"/>
  <c r="L167" i="5"/>
  <c r="L166" i="5" s="1"/>
  <c r="L165" i="5" s="1"/>
  <c r="L164" i="5" s="1"/>
  <c r="L163" i="5" s="1"/>
  <c r="L162" i="5" s="1"/>
  <c r="J174" i="5"/>
  <c r="J173" i="5" s="1"/>
  <c r="J172" i="5" s="1"/>
  <c r="J171" i="5" s="1"/>
  <c r="J170" i="5" s="1"/>
  <c r="J169" i="5" s="1"/>
  <c r="K174" i="5"/>
  <c r="K173" i="5" s="1"/>
  <c r="K172" i="5" s="1"/>
  <c r="K171" i="5" s="1"/>
  <c r="K170" i="5" s="1"/>
  <c r="K169" i="5" s="1"/>
  <c r="L174" i="5"/>
  <c r="L173" i="5" s="1"/>
  <c r="L172" i="5" s="1"/>
  <c r="L171" i="5" s="1"/>
  <c r="L170" i="5" s="1"/>
  <c r="L169" i="5" s="1"/>
  <c r="C22" i="3"/>
  <c r="C21" i="3" s="1"/>
  <c r="C20" i="3" s="1"/>
  <c r="D22" i="3"/>
  <c r="D21" i="3"/>
  <c r="D20" i="3" s="1"/>
  <c r="E22" i="3"/>
  <c r="E21" i="3" s="1"/>
  <c r="E20" i="3" s="1"/>
  <c r="C25" i="3"/>
  <c r="C24" i="3" s="1"/>
  <c r="D25" i="3"/>
  <c r="D24" i="3" s="1"/>
  <c r="E25" i="3"/>
  <c r="E24" i="3" s="1"/>
  <c r="C29" i="3"/>
  <c r="C28" i="3" s="1"/>
  <c r="D29" i="3"/>
  <c r="D28" i="3"/>
  <c r="E29" i="3"/>
  <c r="E28" i="3" s="1"/>
  <c r="C34" i="3"/>
  <c r="C33" i="3" s="1"/>
  <c r="C31" i="3" s="1"/>
  <c r="D34" i="3"/>
  <c r="D33" i="3" s="1"/>
  <c r="D31" i="3" s="1"/>
  <c r="E34" i="3"/>
  <c r="E33" i="3" s="1"/>
  <c r="E31" i="3" s="1"/>
  <c r="C38" i="3"/>
  <c r="C37" i="3" s="1"/>
  <c r="C36" i="3" s="1"/>
  <c r="D38" i="3"/>
  <c r="D37" i="3" s="1"/>
  <c r="D36" i="3" s="1"/>
  <c r="E38" i="3"/>
  <c r="E37" i="3" s="1"/>
  <c r="E36" i="3" s="1"/>
  <c r="C43" i="3"/>
  <c r="C44" i="3"/>
  <c r="D44" i="3"/>
  <c r="D43" i="3"/>
  <c r="E44" i="3"/>
  <c r="E43" i="3" s="1"/>
  <c r="C52" i="3"/>
  <c r="D52" i="3"/>
  <c r="E52" i="3"/>
  <c r="C54" i="3"/>
  <c r="D54" i="3"/>
  <c r="E54" i="3"/>
  <c r="E57" i="3"/>
  <c r="E56" i="3" s="1"/>
  <c r="C57" i="3"/>
  <c r="C56" i="3" s="1"/>
  <c r="D58" i="3"/>
  <c r="D57" i="3" s="1"/>
  <c r="D56" i="3" s="1"/>
  <c r="E58" i="3"/>
  <c r="K51" i="9"/>
  <c r="K50" i="9" s="1"/>
  <c r="J31" i="5"/>
  <c r="L142" i="5"/>
  <c r="L141" i="5" s="1"/>
  <c r="J28" i="5"/>
  <c r="J27" i="5" s="1"/>
  <c r="I31" i="4"/>
  <c r="I30" i="4" s="1"/>
  <c r="L168" i="9"/>
  <c r="L167" i="9" s="1"/>
  <c r="L166" i="9" s="1"/>
  <c r="L165" i="9" s="1"/>
  <c r="L164" i="9" s="1"/>
  <c r="L163" i="9" s="1"/>
  <c r="J31" i="4" l="1"/>
  <c r="J30" i="4" s="1"/>
  <c r="K142" i="5"/>
  <c r="K141" i="5" s="1"/>
  <c r="C51" i="3"/>
  <c r="C27" i="3"/>
  <c r="I116" i="4"/>
  <c r="I115" i="4" s="1"/>
  <c r="I114" i="4" s="1"/>
  <c r="I113" i="4" s="1"/>
  <c r="I105" i="4" s="1"/>
  <c r="J134" i="5"/>
  <c r="J133" i="5" s="1"/>
  <c r="L59" i="5"/>
  <c r="L58" i="5" s="1"/>
  <c r="L57" i="5" s="1"/>
  <c r="L56" i="5" s="1"/>
  <c r="L55" i="5" s="1"/>
  <c r="K74" i="4"/>
  <c r="K73" i="4" s="1"/>
  <c r="J74" i="4"/>
  <c r="C19" i="3"/>
  <c r="J101" i="5"/>
  <c r="J100" i="5" s="1"/>
  <c r="J99" i="5" s="1"/>
  <c r="J98" i="5" s="1"/>
  <c r="J97" i="5" s="1"/>
  <c r="J156" i="9"/>
  <c r="J155" i="9" s="1"/>
  <c r="J154" i="9" s="1"/>
  <c r="J153" i="9" s="1"/>
  <c r="J152" i="9" s="1"/>
  <c r="J151" i="9" s="1"/>
  <c r="K31" i="4"/>
  <c r="K30" i="4" s="1"/>
  <c r="J115" i="5"/>
  <c r="J114" i="5" s="1"/>
  <c r="J110" i="5" s="1"/>
  <c r="J39" i="9"/>
  <c r="J38" i="9" s="1"/>
  <c r="J37" i="9" s="1"/>
  <c r="J36" i="9" s="1"/>
  <c r="I38" i="4"/>
  <c r="I37" i="4" s="1"/>
  <c r="I36" i="4" s="1"/>
  <c r="I35" i="4" s="1"/>
  <c r="J120" i="9"/>
  <c r="J119" i="9" s="1"/>
  <c r="J118" i="9" s="1"/>
  <c r="J117" i="9" s="1"/>
  <c r="J116" i="9" s="1"/>
  <c r="J115" i="9" s="1"/>
  <c r="I77" i="4"/>
  <c r="I76" i="4" s="1"/>
  <c r="I75" i="4" s="1"/>
  <c r="E51" i="3"/>
  <c r="E42" i="3" s="1"/>
  <c r="J72" i="5"/>
  <c r="J71" i="5" s="1"/>
  <c r="J226" i="9"/>
  <c r="J225" i="9" s="1"/>
  <c r="J224" i="9" s="1"/>
  <c r="J223" i="9" s="1"/>
  <c r="J222" i="9" s="1"/>
  <c r="J221" i="9" s="1"/>
  <c r="C42" i="3"/>
  <c r="L31" i="5"/>
  <c r="L30" i="5" s="1"/>
  <c r="L26" i="5" s="1"/>
  <c r="L25" i="5" s="1"/>
  <c r="L24" i="5" s="1"/>
  <c r="L13" i="5" s="1"/>
  <c r="J80" i="5"/>
  <c r="J79" i="5" s="1"/>
  <c r="J78" i="5" s="1"/>
  <c r="J77" i="5" s="1"/>
  <c r="J76" i="5" s="1"/>
  <c r="D27" i="3"/>
  <c r="D51" i="3"/>
  <c r="J88" i="5"/>
  <c r="J87" i="5" s="1"/>
  <c r="J85" i="5" s="1"/>
  <c r="J60" i="9"/>
  <c r="J59" i="9" s="1"/>
  <c r="J58" i="9" s="1"/>
  <c r="J57" i="9" s="1"/>
  <c r="J56" i="9" s="1"/>
  <c r="I104" i="4"/>
  <c r="J53" i="9"/>
  <c r="I85" i="4"/>
  <c r="I84" i="4" s="1"/>
  <c r="I83" i="4" s="1"/>
  <c r="K136" i="4"/>
  <c r="K135" i="4" s="1"/>
  <c r="K134" i="4" s="1"/>
  <c r="K133" i="4" s="1"/>
  <c r="K132" i="4" s="1"/>
  <c r="K125" i="4" s="1"/>
  <c r="J59" i="5"/>
  <c r="J58" i="5" s="1"/>
  <c r="J57" i="5" s="1"/>
  <c r="J56" i="5" s="1"/>
  <c r="J55" i="5" s="1"/>
  <c r="I98" i="4"/>
  <c r="I97" i="4" s="1"/>
  <c r="I96" i="4" s="1"/>
  <c r="I95" i="4" s="1"/>
  <c r="I94" i="4" s="1"/>
  <c r="I93" i="4" s="1"/>
  <c r="J34" i="4"/>
  <c r="J32" i="4" s="1"/>
  <c r="J29" i="4" s="1"/>
  <c r="J25" i="4" s="1"/>
  <c r="J24" i="4" s="1"/>
  <c r="J23" i="4" s="1"/>
  <c r="J12" i="4" s="1"/>
  <c r="K33" i="5"/>
  <c r="J119" i="5"/>
  <c r="J118" i="5" s="1"/>
  <c r="J117" i="5" s="1"/>
  <c r="L74" i="5"/>
  <c r="J38" i="5"/>
  <c r="J37" i="5" s="1"/>
  <c r="J36" i="5" s="1"/>
  <c r="K29" i="4"/>
  <c r="K25" i="4" s="1"/>
  <c r="K24" i="4" s="1"/>
  <c r="K23" i="4" s="1"/>
  <c r="K12" i="4" s="1"/>
  <c r="J16" i="5"/>
  <c r="J15" i="5" s="1"/>
  <c r="J14" i="5" s="1"/>
  <c r="I15" i="4"/>
  <c r="I14" i="4" s="1"/>
  <c r="I13" i="4" s="1"/>
  <c r="I72" i="4"/>
  <c r="I71" i="4" s="1"/>
  <c r="I70" i="4" s="1"/>
  <c r="I66" i="4" s="1"/>
  <c r="I65" i="4" s="1"/>
  <c r="I64" i="4" s="1"/>
  <c r="I63" i="4" s="1"/>
  <c r="K59" i="5"/>
  <c r="K58" i="5" s="1"/>
  <c r="K57" i="5" s="1"/>
  <c r="K56" i="5" s="1"/>
  <c r="K55" i="5" s="1"/>
  <c r="J66" i="5"/>
  <c r="J65" i="5" s="1"/>
  <c r="J64" i="5" s="1"/>
  <c r="D42" i="3"/>
  <c r="E27" i="3"/>
  <c r="E19" i="3" s="1"/>
  <c r="D19" i="3"/>
  <c r="J137" i="5"/>
  <c r="J136" i="5" s="1"/>
  <c r="J73" i="4"/>
  <c r="I28" i="4"/>
  <c r="I27" i="4" s="1"/>
  <c r="I26" i="4" s="1"/>
  <c r="I34" i="4"/>
  <c r="I32" i="4" s="1"/>
  <c r="I29" i="4" s="1"/>
  <c r="J139" i="4"/>
  <c r="J138" i="4" s="1"/>
  <c r="J137" i="4" s="1"/>
  <c r="K31" i="5"/>
  <c r="L139" i="5"/>
  <c r="L138" i="5" s="1"/>
  <c r="L137" i="5" s="1"/>
  <c r="L136" i="5" s="1"/>
  <c r="L129" i="5" s="1"/>
  <c r="J33" i="5"/>
  <c r="J30" i="5" s="1"/>
  <c r="I131" i="4"/>
  <c r="I130" i="4" s="1"/>
  <c r="I128" i="4" s="1"/>
  <c r="I127" i="4" s="1"/>
  <c r="I126" i="4" s="1"/>
  <c r="K137" i="5"/>
  <c r="K136" i="5" s="1"/>
  <c r="K129" i="5" s="1"/>
  <c r="K122" i="5"/>
  <c r="K121" i="5" s="1"/>
  <c r="K107" i="5" s="1"/>
  <c r="I91" i="4"/>
  <c r="I90" i="4" s="1"/>
  <c r="I89" i="4" s="1"/>
  <c r="I118" i="4"/>
  <c r="I117" i="4" s="1"/>
  <c r="L122" i="5"/>
  <c r="L121" i="5" s="1"/>
  <c r="L107" i="5" s="1"/>
  <c r="J122" i="5"/>
  <c r="J121" i="5" s="1"/>
  <c r="J133" i="4"/>
  <c r="J132" i="4" s="1"/>
  <c r="J49" i="9"/>
  <c r="J48" i="9" s="1"/>
  <c r="J47" i="9" s="1"/>
  <c r="J51" i="9"/>
  <c r="J50" i="9" s="1"/>
  <c r="K58" i="4"/>
  <c r="K57" i="4" s="1"/>
  <c r="K56" i="4" s="1"/>
  <c r="K55" i="4" s="1"/>
  <c r="K54" i="4" s="1"/>
  <c r="I58" i="4"/>
  <c r="I57" i="4" s="1"/>
  <c r="I56" i="4" s="1"/>
  <c r="I55" i="4" s="1"/>
  <c r="I54" i="4" s="1"/>
  <c r="K74" i="5"/>
  <c r="K75" i="5"/>
  <c r="J58" i="4"/>
  <c r="J57" i="4" s="1"/>
  <c r="J56" i="4" s="1"/>
  <c r="J55" i="4" s="1"/>
  <c r="J54" i="4" s="1"/>
  <c r="L103" i="9"/>
  <c r="L96" i="9" s="1"/>
  <c r="L81" i="9" s="1"/>
  <c r="L210" i="9"/>
  <c r="J103" i="9"/>
  <c r="K103" i="9"/>
  <c r="K96" i="9" s="1"/>
  <c r="K81" i="9" s="1"/>
  <c r="K210" i="9"/>
  <c r="J75" i="9"/>
  <c r="J74" i="9"/>
  <c r="J73" i="9" s="1"/>
  <c r="J72" i="9" s="1"/>
  <c r="I133" i="4"/>
  <c r="I132" i="4" s="1"/>
  <c r="K118" i="4"/>
  <c r="K117" i="4" s="1"/>
  <c r="K103" i="4" s="1"/>
  <c r="J118" i="4"/>
  <c r="J117" i="4" s="1"/>
  <c r="J103" i="4" s="1"/>
  <c r="J210" i="9"/>
  <c r="J109" i="5" l="1"/>
  <c r="J132" i="5"/>
  <c r="J131" i="5" s="1"/>
  <c r="J130" i="5" s="1"/>
  <c r="J129" i="5" s="1"/>
  <c r="J75" i="5"/>
  <c r="C18" i="3"/>
  <c r="D18" i="3"/>
  <c r="K106" i="5"/>
  <c r="I74" i="4"/>
  <c r="I73" i="4" s="1"/>
  <c r="J74" i="5"/>
  <c r="J34" i="9"/>
  <c r="J33" i="9" s="1"/>
  <c r="J32" i="9" s="1"/>
  <c r="J35" i="9"/>
  <c r="I103" i="4"/>
  <c r="J108" i="5"/>
  <c r="J107" i="5" s="1"/>
  <c r="L106" i="5"/>
  <c r="L12" i="5" s="1"/>
  <c r="E18" i="3"/>
  <c r="K30" i="5"/>
  <c r="K26" i="5" s="1"/>
  <c r="K25" i="5" s="1"/>
  <c r="K24" i="5" s="1"/>
  <c r="K13" i="5" s="1"/>
  <c r="K12" i="5" s="1"/>
  <c r="J96" i="9"/>
  <c r="J81" i="9" s="1"/>
  <c r="I129" i="4"/>
  <c r="I25" i="4"/>
  <c r="I24" i="4" s="1"/>
  <c r="I23" i="4" s="1"/>
  <c r="I12" i="4" s="1"/>
  <c r="K102" i="4"/>
  <c r="K11" i="4" s="1"/>
  <c r="J125" i="4"/>
  <c r="J102" i="4" s="1"/>
  <c r="J11" i="4" s="1"/>
  <c r="J26" i="5"/>
  <c r="J25" i="5" s="1"/>
  <c r="J24" i="5" s="1"/>
  <c r="J13" i="5" s="1"/>
  <c r="I125" i="4"/>
  <c r="L13" i="9"/>
  <c r="K13" i="9"/>
  <c r="J106" i="5" l="1"/>
  <c r="J12" i="5" s="1"/>
  <c r="J13" i="9"/>
  <c r="I102" i="4"/>
  <c r="I11" i="4"/>
</calcChain>
</file>

<file path=xl/sharedStrings.xml><?xml version="1.0" encoding="utf-8"?>
<sst xmlns="http://schemas.openxmlformats.org/spreadsheetml/2006/main" count="3133" uniqueCount="300">
  <si>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</si>
  <si>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Обслуживание государственного внутреннего и муниципального долга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</si>
  <si>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</si>
  <si>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</t>
  </si>
  <si>
    <t>2022год</t>
  </si>
  <si>
    <t>2024 год</t>
  </si>
  <si>
    <t xml:space="preserve">
ДОХОДЫ БЮДЖЕТА СЕМИЛЕЙСКОГО СЕЛЬСКОГО ПОСЕЛЕНИЯ РЕСПУБЛИКИ МОРДОВИЯ НА 2022 ГОД И НА ПЛАНОВЫЙ ПЕРИОД 2023 И 2024 ГОДОВ
</t>
  </si>
  <si>
    <t>Обеспечение  деятельности  администрации Семилейского сельского поселения Кочкуровского муниципального района Республики Мордовия</t>
  </si>
  <si>
    <t>Глава Семилейского сельского поселения Кочкуровского муниципального района Республики Мордовия</t>
  </si>
  <si>
    <t>Обеспечение  деятельности  администрации  Семилейского сельского поселения Кочкуровского муниципального района Республики Мордовия</t>
  </si>
  <si>
    <t>Непрограммные расходы в рамках обеспечения деятельности администрации Семилейского сельского поселения Кочкуровского муниципального района Республики Мордовия</t>
  </si>
  <si>
    <t>Резервный фонд администрации  Семилейского сельского поселения Кочкуровского муниципального района Республики Мордовия</t>
  </si>
  <si>
    <t>ВЕДОМСТВЕННАЯ СТРУКТУРА 
РАСХОДОВ БЮДЖЕТА СЕМИЛЕЙСКОГО СЕЛЬСКОГО ПОСЕЛЕНИЯ НА 2022 ГОД И НА ПЛАНОВЫЙ ПЕРИОД 2023 И 2024 ГОДОВ</t>
  </si>
  <si>
    <t>РАСПРЕДЕЛЕНИЕ 
БЮДЖЕТНЫХ АССИГНОВАНИЙ БЮДЖЕТА СЕМИЛЕЙСКОГО СЕЛЬСКОГО ПОСЕЛЕНИЯ ПО РАЗДЕЛАМ, ПОДРАЗДЕЛАМ, ЦЕЛЕВЫМ СТАТЬЯМ (МУНИЦИПАЛЬНЫМ ПРОГРАММАМ И НЕПРОГРАМНЫМ НАПРАВЛЕНИЯМ ДЕЯТЕЛЬНОСТИ) , ГРУППАМ  (ГРУППАМ И ПОДГРУППАМ) ВИДОВ РАСХОДОВ КЛАССИФИКАЦИИ РАСХОДОВ БЮДЖЕТОВ  НА 2022 ГОД И НА ПЛАНОВЫЙ ПЕРИОД 2023 И 2024 ГОДОВ</t>
  </si>
  <si>
    <t>Администрация Семилейского сельского поселения Кочкуровского муниципального района</t>
  </si>
  <si>
    <t>РАСПРЕДЕЛЕНИЕ 
БЮДЖЕТНЫХ АССИГНОВАНИЙ БЮДЖЕТА СЕМИЛЕЙСКОГО СЕЛЬСКОГО ПОСЕЛЕНИЯ ПО ЦЕЛЕВЫМ СТАТЬЯМ (МУНИЦИПАЛЬНЫМ ПРОГРАММАМ И НЕПРОГРАМНЫМ НАПРАВЛЕНИЯМ ДЕЯТЕЛЬНОСТИ) 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</si>
  <si>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ИСТОЧНИКИ 
ВНУТРЕННЕГО ФИНАНСИРОВАНИЯ ДЕФИЦИТА БЮДЖЕТА СЕМИЛЕЙСКОГО СЕЛЬСКОГО ПОСЕЛЕНИЯ НА 2022 ГОД И НА ПЛАНОВЫЙ ПЕРИОД 2023 и 2024 ГОДОВ</t>
  </si>
  <si>
    <t>10500000000000000</t>
  </si>
  <si>
    <t>НАЛОГИ НА СОВОКУПНЫЙ ДОХОД</t>
  </si>
  <si>
    <t>10503000010000110</t>
  </si>
  <si>
    <t>Единый сельскохозяйственный налог</t>
  </si>
  <si>
    <t>10503010010000110</t>
  </si>
  <si>
    <t>11100000000000000</t>
  </si>
  <si>
    <t>ДОХОДЫ ОТ ИСПОЛЬЗОВАНИЯ ИМУЩЕСТВА, НАХОДЯЩЕГОСЯ В ГОСУДАРСТВЕННОЙ И МУНИЦИПАЛЬНОЙ СОБСТВЕННОСТИ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</si>
  <si>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</si>
  <si>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</si>
  <si>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</si>
  <si>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</si>
  <si>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</si>
  <si>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</si>
  <si>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44107</t>
  </si>
  <si>
    <t>Жилищно-коммунальное хозяйство</t>
  </si>
  <si>
    <t>05</t>
  </si>
  <si>
    <t>Коммунальное хозяйство</t>
  </si>
  <si>
    <t>44101</t>
  </si>
  <si>
    <t>44106</t>
  </si>
  <si>
    <t>Благоустройство</t>
  </si>
  <si>
    <t>Уличное освещений</t>
  </si>
  <si>
    <t>43010</t>
  </si>
  <si>
    <t>Прочие мероприятия по благоустройству</t>
  </si>
  <si>
    <t>43040</t>
  </si>
  <si>
    <t>44105</t>
  </si>
  <si>
    <t>Культура, кинематография</t>
  </si>
  <si>
    <t>08</t>
  </si>
  <si>
    <t>Культура</t>
  </si>
  <si>
    <t>Дворцы и дома культуры, другие учреждения культуры и средств массовой информации</t>
  </si>
  <si>
    <t>44104</t>
  </si>
  <si>
    <t>Социальная политика</t>
  </si>
  <si>
    <t>Пенсионное обеспечение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</si>
  <si>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</si>
  <si>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</si>
  <si>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</si>
  <si>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300</t>
  </si>
  <si>
    <t>Публичные нормативные социальные выплаты гражданам</t>
  </si>
  <si>
    <t>310</t>
  </si>
  <si>
    <t>Обслуживание государственного и муниципального долга</t>
  </si>
  <si>
    <t>13</t>
  </si>
  <si>
    <t xml:space="preserve">Процентные платежи по муниципальному долгу </t>
  </si>
  <si>
    <t>41240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</si>
  <si>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</si>
  <si>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</si>
  <si>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</si>
  <si>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</si>
  <si>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Условно утвержденные расходы</t>
  </si>
  <si>
    <t>Адм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</si>
  <si>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</si>
  <si>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</si>
  <si>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</t>
  </si>
  <si>
    <t>000 01 00 00 00 00 0000 000</t>
  </si>
  <si>
    <t>ИСТОЧНИКИ ВНУТРЕННЕГО ФИНАНСИРОВАНИЯ ДЕФИЦИТОВ БЮДЖЕТОВ</t>
  </si>
  <si>
    <t>000 01 05 00 00 00 0000 000</t>
  </si>
  <si>
    <t xml:space="preserve">Изменение остатков средств на счетах по учету средств бюджета </t>
  </si>
  <si>
    <t>000 01 05 00 00 00 0000 500</t>
  </si>
  <si>
    <t xml:space="preserve">Увеличение остатков средств бюджетов </t>
  </si>
  <si>
    <t>000 01 05 02 01 00 0000 510</t>
  </si>
  <si>
    <t xml:space="preserve">Увеличение прочих остатков денежных средств бюджетов </t>
  </si>
  <si>
    <t>000 01 05 02 01 10 0000 510</t>
  </si>
  <si>
    <t xml:space="preserve">Увеличение прочих остатков денежных средств бюджетов муниципальных районов </t>
  </si>
  <si>
    <t>000 01 05 00 00 00 0000 600</t>
  </si>
  <si>
    <t xml:space="preserve">Уменьшение остатков средств бюджетов </t>
  </si>
  <si>
    <t>000 01 05 02 01 00 0000 610</t>
  </si>
  <si>
    <t xml:space="preserve">Уменьшение прочих остатков денежных средств бюджетов </t>
  </si>
  <si>
    <t>000 01 05 02 01 10 0000 610</t>
  </si>
  <si>
    <t xml:space="preserve">Уменьшение прочих остатков денежных средств бюджетов муниципальных районов </t>
  </si>
  <si>
    <t>Осуществление  государственных полномочий Российско Федерации  по первичному воинскому учету на территориях, где отсутствуют военные комиссариаты</t>
  </si>
  <si>
    <t>Погашение бюджетами сельских поселений  кредитов от других бюджетов бюджетной системы  Российской Федерации в валюте Российской Федерации</t>
  </si>
  <si>
    <t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</si>
  <si>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</si>
  <si>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</si>
  <si>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1</t>
  </si>
  <si>
    <t>(тыс. рублей)</t>
  </si>
  <si>
    <t>Код</t>
  </si>
  <si>
    <t>Наименование</t>
  </si>
  <si>
    <t>Сумма</t>
  </si>
  <si>
    <t>2022 год</t>
  </si>
  <si>
    <t>2023 год</t>
  </si>
  <si>
    <t>3</t>
  </si>
  <si>
    <t>4</t>
  </si>
  <si>
    <t>5</t>
  </si>
  <si>
    <t>85000000000000000</t>
  </si>
  <si>
    <t>ДОХОДЫ БЮДЖЕТА -ВСЕГО</t>
  </si>
  <si>
    <t>10000000000000000</t>
  </si>
  <si>
    <t>НАЛОГОВЫЕ И НЕНАЛОГОВЫЕ  ДОХОДЫ</t>
  </si>
  <si>
    <t>10100000000000000</t>
  </si>
  <si>
    <t>НАЛОГИ НА ПРИБЫЛЬ, ДОХОДЫ</t>
  </si>
  <si>
    <t>10102000010000110</t>
  </si>
  <si>
    <t>Налог на доходы физических лиц</t>
  </si>
  <si>
    <t>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</si>
  <si>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</si>
  <si>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</si>
  <si>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</si>
  <si>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10600000000000000</t>
  </si>
  <si>
    <t>НАЛОГ НА ИМУЩЕСТВО</t>
  </si>
  <si>
    <t>10601000000000110</t>
  </si>
  <si>
    <t>Налог на имущество физических лиц</t>
  </si>
  <si>
    <t>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</si>
  <si>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</si>
  <si>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</si>
  <si>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</si>
  <si>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10606000000000110</t>
  </si>
  <si>
    <t xml:space="preserve">ЗЕМЕЛЬНЫЙ НАЛОГ </t>
  </si>
  <si>
    <t>10606033100000110</t>
  </si>
  <si>
    <t>Земельный налог с организаций</t>
  </si>
  <si>
    <t>10606040000000110</t>
  </si>
  <si>
    <t>Земельный налог с физических лиц</t>
  </si>
  <si>
    <t>10606043100000110</t>
  </si>
  <si>
    <t>Земельный налог с физических лиц, обладающих земельным участком, расположенным в границах сельских поселений</t>
  </si>
  <si>
    <t>10606043101000110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</si>
  <si>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</si>
  <si>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20200000000000000</t>
  </si>
  <si>
    <t>Безвозмездные поступления от других бюджетов бюджетной системы Российской Федерации</t>
  </si>
  <si>
    <t>20210000000000150</t>
  </si>
  <si>
    <t xml:space="preserve"> Дотации бюджетам бюджетной системы Российской Федерации</t>
  </si>
  <si>
    <t>20215001000000150</t>
  </si>
  <si>
    <t>Дотации на выравнивание бюджетной обеспеченности</t>
  </si>
  <si>
    <t>20215001100000150</t>
  </si>
  <si>
    <t>Дотации бюджетам сельских поселений на выравнивание  бюджетной обеспеченности</t>
  </si>
  <si>
    <t>20230000000000150</t>
  </si>
  <si>
    <t>Субвенции от других бюджетов бюджетной системы Российской Федерации</t>
  </si>
  <si>
    <t>20235118000000150</t>
  </si>
  <si>
    <t>Субвенции бюджетам на осуществление первичного воинского учета на территориях, где отсутствуют военные комиссариаты</t>
  </si>
  <si>
    <t>20235118100000150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</si>
  <si>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</si>
  <si>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20230024000000150</t>
  </si>
  <si>
    <t>Субвенции бюджетам муниципальных районов на выполнение передаваемых полномочий субъектов Российской Федерации</t>
  </si>
  <si>
    <t>20230024100000150</t>
  </si>
  <si>
    <t xml:space="preserve">Субвенция на реализацию госполномочий по определению перечня должностных лиц, уполномоченных составлять протоколы об административных правонарушениях </t>
  </si>
  <si>
    <t>20240000000000150</t>
  </si>
  <si>
    <t>Иные межбюджетные транферты</t>
  </si>
  <si>
    <t>20240014000000150</t>
  </si>
  <si>
    <t xml:space="preserve">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</si>
  <si>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20240014100000150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</si>
  <si>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</si>
  <si>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Рз</t>
  </si>
  <si>
    <t>Прз</t>
  </si>
  <si>
    <t>Цср</t>
  </si>
  <si>
    <t>Вр</t>
  </si>
  <si>
    <t>6</t>
  </si>
  <si>
    <t>7</t>
  </si>
  <si>
    <t>8</t>
  </si>
  <si>
    <t>9</t>
  </si>
  <si>
    <t>10</t>
  </si>
  <si>
    <t>11</t>
  </si>
  <si>
    <t>12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</si>
  <si>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</si>
  <si>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</si>
  <si>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</si>
  <si>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</si>
  <si>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</si>
  <si>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</t>
  </si>
  <si>
    <t>00</t>
  </si>
  <si>
    <t xml:space="preserve">Расходы на выплаты по оплате труда высшего должностного лица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</si>
  <si>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</si>
  <si>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</si>
  <si>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</si>
  <si>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</si>
  <si>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65</t>
  </si>
  <si>
    <t xml:space="preserve">Расходы на выплаты по оплате труда работников органов местного самоуправления </t>
  </si>
  <si>
    <t>41110</t>
  </si>
  <si>
    <t xml:space="preserve">Расходы на обеспечение функций органов местного самоуправления 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</si>
  <si>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</si>
  <si>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</si>
  <si>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</si>
  <si>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</si>
  <si>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</si>
  <si>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</si>
  <si>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77150</t>
  </si>
  <si>
    <t>Обеспечение  деятельности  финансовых, налоговых и таможенных органов и органов финансового (финансово-бюджетного) надзора</t>
  </si>
  <si>
    <t>06</t>
  </si>
  <si>
    <t>Непрограммные расходы главных распорядителей бюджетных средств местного бюджета</t>
  </si>
  <si>
    <t>89</t>
  </si>
  <si>
    <t>Непрограммные расходы в рамках обеспечения деятельности главных распорядителей бюджетных средств местного бюджета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</si>
  <si>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</si>
  <si>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44501</t>
  </si>
  <si>
    <t>Межбюджетные трансферты</t>
  </si>
  <si>
    <t>Иныемежбюджетные трансферты</t>
  </si>
  <si>
    <t>Резервные фонды</t>
  </si>
  <si>
    <t>41180</t>
  </si>
  <si>
    <t>Резервные средства</t>
  </si>
  <si>
    <t>Национальная оборона</t>
  </si>
  <si>
    <t>Мобилизационная и вневойсковая подготовка</t>
  </si>
  <si>
    <t>03</t>
  </si>
  <si>
    <t>Непрограммные расходы главных распорядителей бюджетных средств Республики Мордовия</t>
  </si>
  <si>
    <t>Непрограммные расходы в рамках обеспечения деятельности главных распорядителей бюджетных средств Республики Мордовия</t>
  </si>
  <si>
    <t>51180</t>
  </si>
  <si>
    <t>Национальная экономика</t>
  </si>
  <si>
    <t>Дорожное хозяйство (дорожные фонды)</t>
  </si>
  <si>
    <t>09</t>
  </si>
  <si>
    <t>44102</t>
  </si>
  <si>
    <t>Другие вопросы в области национальной экономики</t>
  </si>
  <si>
    <t>Бюджетные кредиты  из других бюджетов бюджетной системы Российской Федерации</t>
  </si>
  <si>
    <t>000 01 03 00 00 00 0000 000</t>
  </si>
  <si>
    <t>000 01 03 01000100000810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</si>
  <si>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</si>
  <si>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</si>
  <si>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240</t>
  </si>
  <si>
    <t xml:space="preserve">Муниципальная программа «Жилище» Семилейского сельского поселения Кочкуровского муниципального района Республики Мордовия на 2021-2025 годы» </t>
  </si>
  <si>
    <t>Строительство (реконструкция) объектов водоснабжения, водоотведения и (или) теплоснабжения в рамках реализации проектов по развитию территорий, расположенных в границах населенных пунктов, предусматривающих строительство жилья</t>
  </si>
  <si>
    <t>50213</t>
  </si>
  <si>
    <t>000 01 03 01  00 00 0000 000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</si>
  <si>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</si>
  <si>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 xml:space="preserve">Муниципальная программа «Жилище» Семилейского сельского поселения Кочкуровского муниципального района на 2021-2025 годы» </t>
  </si>
  <si>
    <t>Подппрограмма "Обеспечение жильем  молодых семей"</t>
  </si>
  <si>
    <t>Региональный проект "Жилье"</t>
  </si>
  <si>
    <t>F1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</si>
  <si>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</si>
  <si>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Капитальные вложения в объекты государственной (муниципальной) собственности</t>
  </si>
  <si>
    <t>Бюджетные инвестиции</t>
  </si>
  <si>
    <t>Строительство (реконструкция) автомобильных дорог в рамках реализации проектов по развитию территорий, расположенных в границах населенных пунктов, предусматривающих строительство жилья</t>
  </si>
  <si>
    <t>50212</t>
  </si>
  <si>
    <t xml:space="preserve">Программа
«Комплексного развитие систем транспортной инфраструктуры на территории  Семилейского сельского поселения
Кочкуровского муниципального района Республики Мордовия на 2021-2028 годы </t>
  </si>
  <si>
    <t>0 4</t>
  </si>
  <si>
    <t>923</t>
  </si>
  <si>
    <t>20215002100000150</t>
  </si>
  <si>
    <t>Дотации бюджетам сельских поселений на поддержку мер по обеспечению сбалансированности бюджетов</t>
  </si>
  <si>
    <t>20220000000000150</t>
  </si>
  <si>
    <t>Субсидии бюджета бюджетной системы (межбюджетные субсидии)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</si>
  <si>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</si>
  <si>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</si>
  <si>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Мероприятия по обеспечению пожарной безопасности</t>
  </si>
  <si>
    <t>42120</t>
  </si>
  <si>
    <t>Администрация Семилейского  сельского поселения Кочкуровского муниципального района</t>
  </si>
  <si>
    <t>Основное мероприятие "Обеспечение сохранности автомобильных дорог местного значения путем выполнения эксплуатационных и ремонтных мероприятий; ямочный ремонт, разметка дорог, установка дорожных знаков, обкашивание дорожных обочин, очистка дорог от снега."</t>
  </si>
  <si>
    <t>,</t>
  </si>
  <si>
    <t>Исполнение судебных актов</t>
  </si>
  <si>
    <t>Муниципальная программа Семилейского сельского поселения Кочкуровского муниципального района «Комплексное развитие сельских территорий»</t>
  </si>
  <si>
    <t>подпрограмма «Создание и развитие инфраструктуры на сельских территориях»</t>
  </si>
  <si>
    <t>Основное мероприятие "Благоустройство сельских территорий»</t>
  </si>
  <si>
    <t xml:space="preserve"> Закупка товаров, работ и услуг для обеспечения государственных (муниципальных) нужд </t>
  </si>
  <si>
    <t xml:space="preserve"> Иные закупки товаров, работ и услуг для обеспечения государственных (муниципальных) нужд </t>
  </si>
  <si>
    <t>22</t>
  </si>
  <si>
    <t>L5764</t>
  </si>
  <si>
    <t xml:space="preserve">ПРИЛОЖЕНИЕ 1                                                                   к решению Совета депутатов                                          Семилейского  сельского поселения Кочкуровского муниципального района </t>
  </si>
  <si>
    <t xml:space="preserve">ПРИЛОЖЕНИЕ 2                                                                   к решению Совета депутатов                                          Семилейского  сельского поселения Кочкуровского муниципального района </t>
  </si>
  <si>
    <t xml:space="preserve">ПРИЛОЖЕНИЕ 3                                                                   к решению Совета депутатов                                          Семилейского  сельского поселения Кочкуровского муниципального района </t>
  </si>
  <si>
    <t xml:space="preserve">ПРИЛОЖЕНИЕ 4                                                                   к решению Совета депутатов                                          Семилейского  сельского поселения Кочкуровского муниципального района </t>
  </si>
  <si>
    <t>Приложение 3
к решению  Совета депутатов
Семилейского сельского поселения  «О бюджете Семилейского сельского поселения на 2022 год и на плановый период 2023 и 2024 годов»                                                                                        от 24.12.2021 г. №14</t>
  </si>
  <si>
    <t>Приложение 4
к проекту решения  Совета депутатов
Семилейского  сельского поселения  «О бюджете Семилейского сельского поселения на 2022 год и на плановый период 2023 и 2024 годов»                                                                          от  24.12.2021 г. №14</t>
  </si>
  <si>
    <t xml:space="preserve">Приложение 7
к проекту решения  Совета депутатов
Семилейского сельского поселения «О бюджете Семилейского сельского поселения  на 2022 год и на плановый период 2023 и 2024 годов»                                                                         от 24.12.2021 г. №14
</t>
  </si>
  <si>
    <t>Благоустройство сельских территорий</t>
  </si>
  <si>
    <t>Основное мероприятие " Ремонт автомобильной дороги по ул. Советская в с. Воеводское Семилейского сельского поселения Кочкуровского муниципального района Республики Мордовия".</t>
  </si>
  <si>
    <t>57840</t>
  </si>
  <si>
    <t>Капитальный ремонт и ремонт автомобильных дорог общего пользования местного значения</t>
  </si>
  <si>
    <t>Основное мероприятие " Развитие транспортной инфраструктуры "</t>
  </si>
  <si>
    <t>20225576100000150</t>
  </si>
  <si>
    <t>Субсидии бюджетам сельских поселений  на обеспечение комплексного развития сельских территорий</t>
  </si>
  <si>
    <t>20229999000000150</t>
  </si>
  <si>
    <t>Прочие субсидии</t>
  </si>
  <si>
    <t>20229999100000150</t>
  </si>
  <si>
    <t>Прочие субсидии бюджетам сельских поселений</t>
  </si>
  <si>
    <t>Выполнение работ на гидротехнических сооружениях по пропуску весеннего паводка</t>
  </si>
  <si>
    <t>80190</t>
  </si>
  <si>
    <t>44200</t>
  </si>
  <si>
    <t>44205</t>
  </si>
  <si>
    <t>Субсидии на софинансирование расходных обязательст по финансовому обеспечению деятельности органов местного самоуправления и муниципальных учреждений</t>
  </si>
  <si>
    <t>11705000000000180</t>
  </si>
  <si>
    <t>Прочие неналоговые доходы</t>
  </si>
  <si>
    <t>11705050100000180</t>
  </si>
  <si>
    <t>Прочие неналоговые доходы бюджетов сельских поселений</t>
  </si>
  <si>
    <t>42530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</si>
  <si>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</si>
  <si>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Мероприятия по землеустройству и землепользованию</t>
  </si>
  <si>
    <t>42370</t>
  </si>
  <si>
    <t>42570</t>
  </si>
  <si>
    <t>Проектно-изыскательские работы</t>
  </si>
  <si>
    <t>д</t>
  </si>
  <si>
    <t>р</t>
  </si>
  <si>
    <t>Субсидии на софинансирование расходных обязательств поселений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</si>
  <si>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</si>
  <si>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Приложение 1
к решению  Совета депутатов
Семилейского сельского поселения  «О бюджете Семилейского сельского поселения  на 2022год и на плановый период 2023 и 2024 годов»                                                                                                     от  24.12.2021 г. №14
</t>
  </si>
  <si>
    <t>Приложение 2
к  решению  Совета депутатов
Семилейского сельского поселения  «О бюджете Семилейского сельского поселения на 2022 год и на плановый период 2023 и 2024 годов»                                                                                     от  24.12.2021 г. №14</t>
  </si>
  <si>
    <t xml:space="preserve">Мероприятия по разработке схем теплоснабжения, водоснабжения и водоотведения </t>
  </si>
  <si>
    <t>42140</t>
  </si>
  <si>
    <t>Подпрограмма "Обеспечение жильем  молодых семей"</t>
  </si>
  <si>
    <t>Основное мероприятие "Строительство водоснабжения в п. ст. Воеводское"</t>
  </si>
  <si>
    <t>Основное мероприятие "Строительство автомобильных дорог в п. ст. Воеводское"</t>
  </si>
  <si>
    <t>Основное мероприятие " Строительство водоснабжения  в п.ст. Воеводское"</t>
  </si>
  <si>
    <t>Осуществление  государственных полномочий Российской Федерации  по первичному воинскому учету на территориях, где отсутствуют военные комиссариаты</t>
  </si>
  <si>
    <t>от 14.04.2022  №25</t>
  </si>
  <si>
    <t xml:space="preserve">ПРИЛОЖЕНИЕ 5                                                                   к решению Совета депутатов                                          Семилейского  сельского поселения Кочкуровского муниципального района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</si>
</sst>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_-* #,##0.00&quot;р.&quot;_-;\-* #,##0.00&quot;р.&quot;_-;_-* \-??&quot;р.&quot;_-;_-@_-"/>
    <numFmt numFmtId="165" formatCode="#,##0.0"/>
    <numFmt numFmtId="166" formatCode="0.0"/>
    <numFmt numFmtId="167" formatCode="000000"/>
  </numFmts>
  <fonts count="42" x14ac:knownFonts="1">
    <font>
      <sz val="10"/>
      <color indexed="8"/>
      <name val="Times New Roman"/>
      <charset val="204"/>
    </font>
    <font>
      <sz val="10"/>
      <name val="Arial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8"/>
      <color indexed="8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 Cyr"/>
      <charset val="204"/>
    </font>
    <font>
      <sz val="10"/>
      <color indexed="8"/>
      <name val="Times New Roman"/>
      <family val="1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b/>
      <sz val="10"/>
      <color indexed="8"/>
      <name val="Arial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Arial"/>
      <family val="2"/>
      <charset val="204"/>
    </font>
    <font>
      <sz val="9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9"/>
      <color indexed="8"/>
      <name val="Arial"/>
      <family val="2"/>
      <charset val="204"/>
    </font>
    <font>
      <sz val="9"/>
      <name val="Arial"/>
      <family val="2"/>
      <charset val="204"/>
    </font>
    <font>
      <sz val="12"/>
      <name val="Arial"/>
      <family val="2"/>
      <charset val="204"/>
    </font>
    <font>
      <b/>
      <sz val="11.5"/>
      <name val="Arial"/>
      <family val="2"/>
      <charset val="204"/>
    </font>
    <font>
      <sz val="11.5"/>
      <color indexed="8"/>
      <name val="Arial"/>
      <family val="2"/>
      <charset val="204"/>
    </font>
    <font>
      <b/>
      <sz val="11.5"/>
      <color indexed="8"/>
      <name val="Arial"/>
      <family val="2"/>
      <charset val="204"/>
    </font>
    <font>
      <sz val="11"/>
      <name val="Arial"/>
      <family val="2"/>
      <charset val="204"/>
    </font>
    <font>
      <sz val="10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thin">
        <color indexed="8"/>
      </left>
      <right style="medium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</borders>
  <cellStyleXfs count="51">
    <xf numFmtId="164" fontId="0" fillId="0" borderId="0">
      <alignment vertical="top" wrapText="1"/>
    </xf>
    <xf numFmtId="164" fontId="2" fillId="2" borderId="0" applyBorder="0" applyProtection="0">
      <alignment vertical="top" wrapText="1"/>
    </xf>
    <xf numFmtId="164" fontId="2" fillId="3" borderId="0" applyBorder="0" applyProtection="0">
      <alignment vertical="top" wrapText="1"/>
    </xf>
    <xf numFmtId="164" fontId="2" fillId="4" borderId="0" applyBorder="0" applyProtection="0">
      <alignment vertical="top" wrapText="1"/>
    </xf>
    <xf numFmtId="164" fontId="2" fillId="5" borderId="0" applyBorder="0" applyProtection="0">
      <alignment vertical="top" wrapText="1"/>
    </xf>
    <xf numFmtId="164" fontId="2" fillId="6" borderId="0" applyBorder="0" applyProtection="0">
      <alignment vertical="top" wrapText="1"/>
    </xf>
    <xf numFmtId="164" fontId="2" fillId="7" borderId="0" applyBorder="0" applyProtection="0">
      <alignment vertical="top" wrapText="1"/>
    </xf>
    <xf numFmtId="164" fontId="2" fillId="8" borderId="0" applyBorder="0" applyProtection="0">
      <alignment vertical="top" wrapText="1"/>
    </xf>
    <xf numFmtId="164" fontId="2" fillId="9" borderId="0" applyBorder="0" applyProtection="0">
      <alignment vertical="top" wrapText="1"/>
    </xf>
    <xf numFmtId="164" fontId="2" fillId="10" borderId="0" applyBorder="0" applyProtection="0">
      <alignment vertical="top" wrapText="1"/>
    </xf>
    <xf numFmtId="164" fontId="2" fillId="5" borderId="0" applyBorder="0" applyProtection="0">
      <alignment vertical="top" wrapText="1"/>
    </xf>
    <xf numFmtId="164" fontId="2" fillId="8" borderId="0" applyBorder="0" applyProtection="0">
      <alignment vertical="top" wrapText="1"/>
    </xf>
    <xf numFmtId="164" fontId="2" fillId="11" borderId="0" applyBorder="0" applyProtection="0">
      <alignment vertical="top" wrapText="1"/>
    </xf>
    <xf numFmtId="164" fontId="3" fillId="12" borderId="0" applyBorder="0" applyProtection="0">
      <alignment vertical="top" wrapText="1"/>
    </xf>
    <xf numFmtId="164" fontId="3" fillId="9" borderId="0" applyBorder="0" applyProtection="0">
      <alignment vertical="top" wrapText="1"/>
    </xf>
    <xf numFmtId="164" fontId="3" fillId="10" borderId="0" applyBorder="0" applyProtection="0">
      <alignment vertical="top" wrapText="1"/>
    </xf>
    <xf numFmtId="164" fontId="3" fillId="13" borderId="0" applyBorder="0" applyProtection="0">
      <alignment vertical="top" wrapText="1"/>
    </xf>
    <xf numFmtId="164" fontId="3" fillId="14" borderId="0" applyBorder="0" applyProtection="0">
      <alignment vertical="top" wrapText="1"/>
    </xf>
    <xf numFmtId="164" fontId="3" fillId="15" borderId="0" applyBorder="0" applyProtection="0">
      <alignment vertical="top" wrapText="1"/>
    </xf>
    <xf numFmtId="0" fontId="4" fillId="0" borderId="1">
      <alignment horizontal="left" wrapText="1" indent="2"/>
    </xf>
    <xf numFmtId="49" fontId="4" fillId="0" borderId="2">
      <alignment horizontal="center" shrinkToFit="1"/>
    </xf>
    <xf numFmtId="0" fontId="4" fillId="0" borderId="3">
      <alignment horizontal="left" wrapText="1" indent="2"/>
    </xf>
    <xf numFmtId="49" fontId="4" fillId="0" borderId="4">
      <alignment horizontal="center"/>
    </xf>
    <xf numFmtId="164" fontId="3" fillId="16" borderId="0" applyBorder="0" applyProtection="0">
      <alignment vertical="top" wrapText="1"/>
    </xf>
    <xf numFmtId="164" fontId="3" fillId="17" borderId="0" applyBorder="0" applyProtection="0">
      <alignment vertical="top" wrapText="1"/>
    </xf>
    <xf numFmtId="164" fontId="3" fillId="18" borderId="0" applyBorder="0" applyProtection="0">
      <alignment vertical="top" wrapText="1"/>
    </xf>
    <xf numFmtId="164" fontId="3" fillId="13" borderId="0" applyBorder="0" applyProtection="0">
      <alignment vertical="top" wrapText="1"/>
    </xf>
    <xf numFmtId="164" fontId="3" fillId="14" borderId="0" applyBorder="0" applyProtection="0">
      <alignment vertical="top" wrapText="1"/>
    </xf>
    <xf numFmtId="164" fontId="3" fillId="19" borderId="0" applyBorder="0" applyProtection="0">
      <alignment vertical="top" wrapText="1"/>
    </xf>
    <xf numFmtId="164" fontId="5" fillId="7" borderId="5" applyProtection="0">
      <alignment vertical="top" wrapText="1"/>
    </xf>
    <xf numFmtId="164" fontId="6" fillId="20" borderId="6" applyProtection="0">
      <alignment vertical="top" wrapText="1"/>
    </xf>
    <xf numFmtId="164" fontId="7" fillId="20" borderId="5" applyProtection="0">
      <alignment vertical="top" wrapText="1"/>
    </xf>
    <xf numFmtId="164" fontId="8" fillId="0" borderId="7" applyFill="0" applyProtection="0">
      <alignment vertical="top" wrapText="1"/>
    </xf>
    <xf numFmtId="164" fontId="9" fillId="0" borderId="8" applyFill="0" applyProtection="0">
      <alignment vertical="top" wrapText="1"/>
    </xf>
    <xf numFmtId="164" fontId="10" fillId="0" borderId="9" applyFill="0" applyProtection="0">
      <alignment vertical="top" wrapText="1"/>
    </xf>
    <xf numFmtId="164" fontId="10" fillId="0" borderId="0" applyFill="0" applyBorder="0" applyProtection="0">
      <alignment vertical="top" wrapText="1"/>
    </xf>
    <xf numFmtId="164" fontId="11" fillId="0" borderId="10" applyFill="0" applyProtection="0">
      <alignment vertical="top" wrapText="1"/>
    </xf>
    <xf numFmtId="164" fontId="12" fillId="21" borderId="11" applyProtection="0">
      <alignment vertical="top" wrapText="1"/>
    </xf>
    <xf numFmtId="164" fontId="13" fillId="0" borderId="0" applyFill="0" applyBorder="0" applyProtection="0">
      <alignment vertical="top" wrapText="1"/>
    </xf>
    <xf numFmtId="164" fontId="14" fillId="22" borderId="0" applyBorder="0" applyProtection="0">
      <alignment vertical="top" wrapText="1"/>
    </xf>
    <xf numFmtId="0" fontId="15" fillId="0" borderId="0"/>
    <xf numFmtId="0" fontId="25" fillId="0" borderId="0"/>
    <xf numFmtId="164" fontId="16" fillId="0" borderId="0">
      <alignment vertical="top" wrapText="1"/>
    </xf>
    <xf numFmtId="164" fontId="17" fillId="3" borderId="0" applyBorder="0" applyProtection="0">
      <alignment vertical="top" wrapText="1"/>
    </xf>
    <xf numFmtId="164" fontId="18" fillId="0" borderId="0" applyFill="0" applyBorder="0" applyProtection="0">
      <alignment vertical="top" wrapText="1"/>
    </xf>
    <xf numFmtId="164" fontId="26" fillId="23" borderId="12" applyProtection="0">
      <alignment vertical="top" wrapText="1"/>
    </xf>
    <xf numFmtId="164" fontId="19" fillId="0" borderId="13" applyFill="0" applyProtection="0">
      <alignment vertical="top" wrapText="1"/>
    </xf>
    <xf numFmtId="0" fontId="20" fillId="0" borderId="0"/>
    <xf numFmtId="164" fontId="21" fillId="0" borderId="0" applyFill="0" applyBorder="0" applyProtection="0">
      <alignment vertical="top" wrapText="1"/>
    </xf>
    <xf numFmtId="43" fontId="1" fillId="0" borderId="0" applyFill="0" applyBorder="0" applyAlignment="0" applyProtection="0"/>
    <xf numFmtId="164" fontId="22" fillId="4" borderId="0" applyBorder="0" applyProtection="0">
      <alignment vertical="top" wrapText="1"/>
    </xf>
  </cellStyleXfs>
  <cellXfs count="327">
    <xf numFmtId="164" fontId="0" fillId="0" borderId="0" xfId="0">
      <alignment vertical="top" wrapText="1"/>
    </xf>
    <xf numFmtId="165" fontId="24" fillId="24" borderId="4" xfId="42" applyNumberFormat="1" applyFont="1" applyFill="1" applyBorder="1" applyAlignment="1">
      <alignment horizontal="center" vertical="center"/>
    </xf>
    <xf numFmtId="49" fontId="24" fillId="0" borderId="4" xfId="42" applyNumberFormat="1" applyFont="1" applyFill="1" applyBorder="1" applyAlignment="1">
      <alignment horizontal="center"/>
    </xf>
    <xf numFmtId="49" fontId="24" fillId="24" borderId="4" xfId="42" applyNumberFormat="1" applyFont="1" applyFill="1" applyBorder="1" applyAlignment="1">
      <alignment horizontal="center"/>
    </xf>
    <xf numFmtId="49" fontId="24" fillId="0" borderId="4" xfId="0" applyNumberFormat="1" applyFont="1" applyFill="1" applyBorder="1" applyAlignment="1">
      <alignment horizontal="left"/>
    </xf>
    <xf numFmtId="164" fontId="24" fillId="0" borderId="4" xfId="0" applyFont="1" applyFill="1" applyBorder="1" applyAlignment="1">
      <alignment horizontal="left" wrapText="1"/>
    </xf>
    <xf numFmtId="165" fontId="24" fillId="24" borderId="4" xfId="0" applyNumberFormat="1" applyFont="1" applyFill="1" applyBorder="1" applyAlignment="1">
      <alignment horizontal="right"/>
    </xf>
    <xf numFmtId="164" fontId="23" fillId="0" borderId="4" xfId="0" applyFont="1" applyFill="1" applyBorder="1" applyAlignment="1">
      <alignment horizontal="left" wrapText="1"/>
    </xf>
    <xf numFmtId="49" fontId="24" fillId="0" borderId="4" xfId="0" applyNumberFormat="1" applyFont="1" applyBorder="1" applyAlignment="1">
      <alignment horizontal="left"/>
    </xf>
    <xf numFmtId="49" fontId="23" fillId="0" borderId="4" xfId="0" applyNumberFormat="1" applyFont="1" applyBorder="1" applyAlignment="1">
      <alignment horizontal="left"/>
    </xf>
    <xf numFmtId="0" fontId="23" fillId="0" borderId="4" xfId="0" applyNumberFormat="1" applyFont="1" applyFill="1" applyBorder="1" applyAlignment="1">
      <alignment horizontal="left" vertical="center" wrapText="1"/>
    </xf>
    <xf numFmtId="165" fontId="23" fillId="24" borderId="4" xfId="0" applyNumberFormat="1" applyFont="1" applyFill="1" applyBorder="1" applyAlignment="1">
      <alignment horizontal="right"/>
    </xf>
    <xf numFmtId="0" fontId="23" fillId="0" borderId="4" xfId="0" applyNumberFormat="1" applyFont="1" applyBorder="1" applyAlignment="1">
      <alignment horizontal="left" vertical="center" wrapText="1"/>
    </xf>
    <xf numFmtId="2" fontId="23" fillId="24" borderId="14" xfId="0" applyNumberFormat="1" applyFont="1" applyFill="1" applyBorder="1" applyAlignment="1">
      <alignment horizontal="right"/>
    </xf>
    <xf numFmtId="0" fontId="23" fillId="0" borderId="15" xfId="0" applyNumberFormat="1" applyFont="1" applyBorder="1" applyAlignment="1">
      <alignment horizontal="left" vertical="center" wrapText="1"/>
    </xf>
    <xf numFmtId="2" fontId="23" fillId="24" borderId="4" xfId="0" applyNumberFormat="1" applyFont="1" applyFill="1" applyBorder="1" applyAlignment="1">
      <alignment horizontal="right"/>
    </xf>
    <xf numFmtId="2" fontId="23" fillId="24" borderId="4" xfId="42" applyNumberFormat="1" applyFont="1" applyFill="1" applyBorder="1" applyAlignment="1">
      <alignment horizontal="right"/>
    </xf>
    <xf numFmtId="49" fontId="24" fillId="0" borderId="4" xfId="0" applyNumberFormat="1" applyFont="1" applyFill="1" applyBorder="1" applyAlignment="1">
      <alignment horizontal="left" wrapText="1"/>
    </xf>
    <xf numFmtId="0" fontId="24" fillId="0" borderId="4" xfId="0" applyNumberFormat="1" applyFont="1" applyBorder="1" applyAlignment="1">
      <alignment horizontal="left" vertical="center" wrapText="1"/>
    </xf>
    <xf numFmtId="165" fontId="24" fillId="24" borderId="2" xfId="0" applyNumberFormat="1" applyFont="1" applyFill="1" applyBorder="1" applyAlignment="1">
      <alignment horizontal="right"/>
    </xf>
    <xf numFmtId="49" fontId="23" fillId="0" borderId="4" xfId="0" applyNumberFormat="1" applyFont="1" applyFill="1" applyBorder="1" applyAlignment="1">
      <alignment horizontal="left" wrapText="1"/>
    </xf>
    <xf numFmtId="49" fontId="25" fillId="0" borderId="4" xfId="0" applyNumberFormat="1" applyFont="1" applyFill="1" applyBorder="1" applyAlignment="1">
      <alignment horizontal="left" wrapText="1"/>
    </xf>
    <xf numFmtId="2" fontId="23" fillId="24" borderId="15" xfId="0" applyNumberFormat="1" applyFont="1" applyFill="1" applyBorder="1" applyAlignment="1">
      <alignment horizontal="right"/>
    </xf>
    <xf numFmtId="49" fontId="25" fillId="0" borderId="15" xfId="0" applyNumberFormat="1" applyFont="1" applyFill="1" applyBorder="1" applyAlignment="1">
      <alignment horizontal="left" wrapText="1"/>
    </xf>
    <xf numFmtId="49" fontId="24" fillId="0" borderId="4" xfId="42" applyNumberFormat="1" applyFont="1" applyBorder="1" applyAlignment="1">
      <alignment horizontal="left"/>
    </xf>
    <xf numFmtId="0" fontId="24" fillId="0" borderId="4" xfId="42" applyNumberFormat="1" applyFont="1" applyBorder="1" applyAlignment="1">
      <alignment horizontal="left" wrapText="1"/>
    </xf>
    <xf numFmtId="165" fontId="24" fillId="24" borderId="4" xfId="47" applyNumberFormat="1" applyFont="1" applyFill="1" applyBorder="1"/>
    <xf numFmtId="49" fontId="23" fillId="24" borderId="4" xfId="42" applyNumberFormat="1" applyFont="1" applyFill="1" applyBorder="1" applyAlignment="1">
      <alignment horizontal="left"/>
    </xf>
    <xf numFmtId="0" fontId="23" fillId="0" borderId="4" xfId="42" applyNumberFormat="1" applyFont="1" applyBorder="1" applyAlignment="1">
      <alignment horizontal="left" wrapText="1"/>
    </xf>
    <xf numFmtId="165" fontId="23" fillId="24" borderId="4" xfId="47" applyNumberFormat="1" applyFont="1" applyFill="1" applyBorder="1"/>
    <xf numFmtId="49" fontId="23" fillId="24" borderId="14" xfId="42" applyNumberFormat="1" applyFont="1" applyFill="1" applyBorder="1" applyAlignment="1">
      <alignment horizontal="left"/>
    </xf>
    <xf numFmtId="0" fontId="23" fillId="0" borderId="14" xfId="42" applyNumberFormat="1" applyFont="1" applyBorder="1" applyAlignment="1">
      <alignment horizontal="left" wrapText="1"/>
    </xf>
    <xf numFmtId="165" fontId="23" fillId="24" borderId="14" xfId="47" applyNumberFormat="1" applyFont="1" applyFill="1" applyBorder="1"/>
    <xf numFmtId="49" fontId="25" fillId="0" borderId="4" xfId="0" applyNumberFormat="1" applyFont="1" applyFill="1" applyBorder="1" applyAlignment="1">
      <alignment wrapText="1"/>
    </xf>
    <xf numFmtId="164" fontId="25" fillId="0" borderId="4" xfId="0" applyNumberFormat="1" applyFont="1" applyFill="1" applyBorder="1" applyAlignment="1">
      <alignment wrapText="1"/>
    </xf>
    <xf numFmtId="49" fontId="25" fillId="0" borderId="4" xfId="0" applyNumberFormat="1" applyFont="1" applyFill="1" applyBorder="1" applyAlignment="1">
      <alignment vertical="top" wrapText="1"/>
    </xf>
    <xf numFmtId="2" fontId="23" fillId="24" borderId="4" xfId="47" applyNumberFormat="1" applyFont="1" applyFill="1" applyBorder="1"/>
    <xf numFmtId="0" fontId="23" fillId="0" borderId="4" xfId="42" applyNumberFormat="1" applyFont="1" applyBorder="1" applyAlignment="1">
      <alignment wrapText="1"/>
    </xf>
    <xf numFmtId="49" fontId="23" fillId="24" borderId="2" xfId="42" applyNumberFormat="1" applyFont="1" applyFill="1" applyBorder="1" applyAlignment="1">
      <alignment horizontal="left"/>
    </xf>
    <xf numFmtId="0" fontId="23" fillId="0" borderId="2" xfId="42" applyNumberFormat="1" applyFont="1" applyBorder="1" applyAlignment="1">
      <alignment wrapText="1"/>
    </xf>
    <xf numFmtId="2" fontId="23" fillId="0" borderId="2" xfId="47" applyNumberFormat="1" applyFont="1" applyFill="1" applyBorder="1"/>
    <xf numFmtId="0" fontId="24" fillId="0" borderId="15" xfId="0" applyNumberFormat="1" applyFont="1" applyBorder="1" applyAlignment="1">
      <alignment horizontal="left" vertical="center" wrapText="1"/>
    </xf>
    <xf numFmtId="49" fontId="20" fillId="0" borderId="4" xfId="0" applyNumberFormat="1" applyFont="1" applyFill="1" applyBorder="1" applyAlignment="1">
      <alignment horizontal="left" wrapText="1"/>
    </xf>
    <xf numFmtId="49" fontId="20" fillId="0" borderId="15" xfId="0" applyNumberFormat="1" applyFont="1" applyFill="1" applyBorder="1" applyAlignment="1">
      <alignment horizontal="left" wrapText="1"/>
    </xf>
    <xf numFmtId="167" fontId="25" fillId="0" borderId="15" xfId="0" applyNumberFormat="1" applyFont="1" applyFill="1" applyBorder="1" applyAlignment="1">
      <alignment horizontal="left" wrapText="1"/>
    </xf>
    <xf numFmtId="49" fontId="29" fillId="0" borderId="16" xfId="0" applyNumberFormat="1" applyFont="1" applyFill="1" applyBorder="1" applyAlignment="1">
      <alignment wrapText="1"/>
    </xf>
    <xf numFmtId="49" fontId="29" fillId="0" borderId="17" xfId="0" applyNumberFormat="1" applyFont="1" applyFill="1" applyBorder="1" applyAlignment="1">
      <alignment wrapText="1"/>
    </xf>
    <xf numFmtId="49" fontId="29" fillId="0" borderId="18" xfId="0" applyNumberFormat="1" applyFont="1" applyFill="1" applyBorder="1" applyAlignment="1">
      <alignment wrapText="1"/>
    </xf>
    <xf numFmtId="0" fontId="29" fillId="0" borderId="16" xfId="0" applyNumberFormat="1" applyFont="1" applyFill="1" applyBorder="1" applyAlignment="1">
      <alignment horizontal="left" wrapText="1"/>
    </xf>
    <xf numFmtId="0" fontId="25" fillId="0" borderId="16" xfId="0" applyNumberFormat="1" applyFont="1" applyFill="1" applyBorder="1" applyAlignment="1">
      <alignment wrapText="1"/>
    </xf>
    <xf numFmtId="49" fontId="25" fillId="0" borderId="16" xfId="0" applyNumberFormat="1" applyFont="1" applyFill="1" applyBorder="1" applyAlignment="1">
      <alignment wrapText="1"/>
    </xf>
    <xf numFmtId="49" fontId="25" fillId="0" borderId="16" xfId="0" applyNumberFormat="1" applyFont="1" applyFill="1" applyBorder="1" applyAlignment="1">
      <alignment vertical="top" wrapText="1"/>
    </xf>
    <xf numFmtId="0" fontId="25" fillId="0" borderId="16" xfId="0" applyNumberFormat="1" applyFont="1" applyFill="1" applyBorder="1" applyAlignment="1">
      <alignment horizontal="left" wrapText="1"/>
    </xf>
    <xf numFmtId="0" fontId="25" fillId="0" borderId="0" xfId="0" applyNumberFormat="1" applyFont="1" applyFill="1" applyAlignment="1">
      <alignment horizontal="right" vertical="top" wrapText="1"/>
    </xf>
    <xf numFmtId="0" fontId="25" fillId="0" borderId="0" xfId="0" applyNumberFormat="1" applyFont="1" applyFill="1" applyAlignment="1">
      <alignment horizontal="left" vertical="top" wrapText="1"/>
    </xf>
    <xf numFmtId="0" fontId="20" fillId="0" borderId="0" xfId="0" applyNumberFormat="1" applyFont="1" applyFill="1" applyAlignment="1">
      <alignment horizontal="center" vertical="top" wrapText="1"/>
    </xf>
    <xf numFmtId="0" fontId="20" fillId="0" borderId="4" xfId="0" applyNumberFormat="1" applyFont="1" applyFill="1" applyBorder="1" applyAlignment="1">
      <alignment horizontal="center" wrapText="1"/>
    </xf>
    <xf numFmtId="49" fontId="20" fillId="0" borderId="4" xfId="0" applyNumberFormat="1" applyFont="1" applyFill="1" applyBorder="1" applyAlignment="1">
      <alignment horizontal="center" wrapText="1"/>
    </xf>
    <xf numFmtId="0" fontId="29" fillId="0" borderId="4" xfId="0" applyNumberFormat="1" applyFont="1" applyFill="1" applyBorder="1" applyAlignment="1">
      <alignment horizontal="left" wrapText="1"/>
    </xf>
    <xf numFmtId="0" fontId="29" fillId="0" borderId="4" xfId="0" applyNumberFormat="1" applyFont="1" applyFill="1" applyBorder="1" applyAlignment="1">
      <alignment horizontal="center" wrapText="1"/>
    </xf>
    <xf numFmtId="49" fontId="29" fillId="0" borderId="4" xfId="0" applyNumberFormat="1" applyFont="1" applyFill="1" applyBorder="1" applyAlignment="1">
      <alignment horizontal="left" wrapText="1"/>
    </xf>
    <xf numFmtId="49" fontId="25" fillId="0" borderId="14" xfId="0" applyNumberFormat="1" applyFont="1" applyFill="1" applyBorder="1" applyAlignment="1">
      <alignment horizontal="left" wrapText="1"/>
    </xf>
    <xf numFmtId="0" fontId="25" fillId="0" borderId="4" xfId="0" applyNumberFormat="1" applyFont="1" applyFill="1" applyBorder="1" applyAlignment="1">
      <alignment wrapText="1"/>
    </xf>
    <xf numFmtId="0" fontId="25" fillId="0" borderId="14" xfId="0" applyNumberFormat="1" applyFont="1" applyFill="1" applyBorder="1" applyAlignment="1">
      <alignment wrapText="1"/>
    </xf>
    <xf numFmtId="49" fontId="25" fillId="0" borderId="19" xfId="0" applyNumberFormat="1" applyFont="1" applyFill="1" applyBorder="1" applyAlignment="1">
      <alignment horizontal="left" wrapText="1"/>
    </xf>
    <xf numFmtId="164" fontId="25" fillId="0" borderId="4" xfId="0" applyNumberFormat="1" applyFont="1" applyFill="1" applyBorder="1" applyAlignment="1">
      <alignment vertical="top" wrapText="1"/>
    </xf>
    <xf numFmtId="0" fontId="29" fillId="0" borderId="14" xfId="0" applyNumberFormat="1" applyFont="1" applyFill="1" applyBorder="1" applyAlignment="1">
      <alignment horizontal="left" wrapText="1"/>
    </xf>
    <xf numFmtId="49" fontId="25" fillId="0" borderId="14" xfId="0" applyNumberFormat="1" applyFont="1" applyFill="1" applyBorder="1" applyAlignment="1">
      <alignment vertical="top" wrapText="1"/>
    </xf>
    <xf numFmtId="164" fontId="20" fillId="0" borderId="4" xfId="0" applyNumberFormat="1" applyFont="1" applyFill="1" applyBorder="1" applyAlignment="1">
      <alignment vertical="top" wrapText="1"/>
    </xf>
    <xf numFmtId="1" fontId="20" fillId="0" borderId="4" xfId="0" applyNumberFormat="1" applyFont="1" applyFill="1" applyBorder="1" applyAlignment="1">
      <alignment vertical="top" wrapText="1"/>
    </xf>
    <xf numFmtId="1" fontId="25" fillId="0" borderId="4" xfId="0" applyNumberFormat="1" applyFont="1" applyFill="1" applyBorder="1" applyAlignment="1">
      <alignment vertical="top" wrapText="1"/>
    </xf>
    <xf numFmtId="164" fontId="29" fillId="0" borderId="4" xfId="0" applyNumberFormat="1" applyFont="1" applyFill="1" applyBorder="1" applyAlignment="1">
      <alignment wrapText="1"/>
    </xf>
    <xf numFmtId="0" fontId="29" fillId="0" borderId="2" xfId="0" applyNumberFormat="1" applyFont="1" applyFill="1" applyBorder="1" applyAlignment="1">
      <alignment horizontal="left" wrapText="1"/>
    </xf>
    <xf numFmtId="164" fontId="32" fillId="0" borderId="4" xfId="0" applyFont="1" applyFill="1" applyBorder="1" applyAlignment="1">
      <alignment wrapText="1"/>
    </xf>
    <xf numFmtId="49" fontId="29" fillId="0" borderId="19" xfId="0" applyNumberFormat="1" applyFont="1" applyFill="1" applyBorder="1" applyAlignment="1">
      <alignment horizontal="left" wrapText="1"/>
    </xf>
    <xf numFmtId="164" fontId="25" fillId="0" borderId="0" xfId="0" applyNumberFormat="1" applyFont="1" applyFill="1" applyAlignment="1">
      <alignment vertical="top" wrapText="1"/>
    </xf>
    <xf numFmtId="164" fontId="25" fillId="0" borderId="0" xfId="0" applyNumberFormat="1" applyFont="1" applyFill="1" applyAlignment="1">
      <alignment horizontal="center" vertical="top" wrapText="1"/>
    </xf>
    <xf numFmtId="49" fontId="25" fillId="0" borderId="0" xfId="0" applyNumberFormat="1" applyFont="1" applyFill="1" applyAlignment="1">
      <alignment vertical="top" wrapText="1"/>
    </xf>
    <xf numFmtId="0" fontId="25" fillId="0" borderId="0" xfId="0" applyNumberFormat="1" applyFont="1" applyFill="1" applyAlignment="1">
      <alignment horizontal="center" vertical="top" wrapText="1"/>
    </xf>
    <xf numFmtId="0" fontId="23" fillId="0" borderId="0" xfId="40" applyFont="1"/>
    <xf numFmtId="0" fontId="23" fillId="0" borderId="0" xfId="40" applyFont="1" applyAlignment="1"/>
    <xf numFmtId="0" fontId="23" fillId="0" borderId="0" xfId="40" applyFont="1" applyAlignment="1">
      <alignment wrapText="1"/>
    </xf>
    <xf numFmtId="0" fontId="33" fillId="0" borderId="0" xfId="40" applyFont="1" applyBorder="1" applyAlignment="1"/>
    <xf numFmtId="0" fontId="33" fillId="0" borderId="0" xfId="40" applyFont="1" applyBorder="1" applyAlignment="1">
      <alignment wrapText="1"/>
    </xf>
    <xf numFmtId="0" fontId="24" fillId="0" borderId="0" xfId="40" applyFont="1" applyBorder="1" applyAlignment="1"/>
    <xf numFmtId="0" fontId="23" fillId="0" borderId="0" xfId="40" applyFont="1" applyBorder="1" applyAlignment="1">
      <alignment horizontal="center" wrapText="1"/>
    </xf>
    <xf numFmtId="0" fontId="23" fillId="0" borderId="0" xfId="40" applyFont="1" applyBorder="1" applyAlignment="1">
      <alignment wrapText="1"/>
    </xf>
    <xf numFmtId="0" fontId="23" fillId="0" borderId="0" xfId="40" applyFont="1" applyBorder="1" applyAlignment="1">
      <alignment horizontal="left"/>
    </xf>
    <xf numFmtId="165" fontId="28" fillId="0" borderId="0" xfId="40" applyNumberFormat="1" applyFont="1" applyBorder="1" applyAlignment="1">
      <alignment wrapText="1"/>
    </xf>
    <xf numFmtId="165" fontId="33" fillId="0" borderId="0" xfId="40" applyNumberFormat="1" applyFont="1" applyBorder="1" applyAlignment="1">
      <alignment wrapText="1"/>
    </xf>
    <xf numFmtId="0" fontId="28" fillId="0" borderId="4" xfId="40" applyFont="1" applyBorder="1" applyAlignment="1">
      <alignment horizontal="center" vertical="center" wrapText="1"/>
    </xf>
    <xf numFmtId="2" fontId="23" fillId="0" borderId="0" xfId="40" applyNumberFormat="1" applyFont="1"/>
    <xf numFmtId="49" fontId="28" fillId="0" borderId="4" xfId="40" applyNumberFormat="1" applyFont="1" applyBorder="1" applyAlignment="1">
      <alignment horizontal="center" vertical="top"/>
    </xf>
    <xf numFmtId="49" fontId="28" fillId="0" borderId="4" xfId="40" applyNumberFormat="1" applyFont="1" applyBorder="1" applyAlignment="1">
      <alignment horizontal="center"/>
    </xf>
    <xf numFmtId="1" fontId="28" fillId="0" borderId="4" xfId="40" applyNumberFormat="1" applyFont="1" applyBorder="1" applyAlignment="1">
      <alignment horizontal="center"/>
    </xf>
    <xf numFmtId="164" fontId="35" fillId="24" borderId="4" xfId="0" applyNumberFormat="1" applyFont="1" applyFill="1" applyBorder="1" applyAlignment="1">
      <alignment horizontal="center" vertical="top" wrapText="1"/>
    </xf>
    <xf numFmtId="164" fontId="35" fillId="24" borderId="4" xfId="0" applyNumberFormat="1" applyFont="1" applyFill="1" applyBorder="1" applyAlignment="1">
      <alignment horizontal="justify" vertical="top" wrapText="1"/>
    </xf>
    <xf numFmtId="165" fontId="28" fillId="0" borderId="4" xfId="40" applyNumberFormat="1" applyFont="1" applyBorder="1" applyAlignment="1">
      <alignment horizontal="right"/>
    </xf>
    <xf numFmtId="165" fontId="28" fillId="0" borderId="0" xfId="40" applyNumberFormat="1" applyFont="1" applyBorder="1" applyAlignment="1">
      <alignment horizontal="right"/>
    </xf>
    <xf numFmtId="164" fontId="35" fillId="24" borderId="4" xfId="0" applyNumberFormat="1" applyFont="1" applyFill="1" applyBorder="1" applyAlignment="1">
      <alignment horizontal="left" vertical="top" wrapText="1"/>
    </xf>
    <xf numFmtId="165" fontId="33" fillId="0" borderId="4" xfId="40" applyNumberFormat="1" applyFont="1" applyBorder="1" applyAlignment="1">
      <alignment horizontal="right"/>
    </xf>
    <xf numFmtId="164" fontId="35" fillId="24" borderId="4" xfId="0" applyNumberFormat="1" applyFont="1" applyFill="1" applyBorder="1" applyAlignment="1">
      <alignment vertical="top" wrapText="1"/>
    </xf>
    <xf numFmtId="165" fontId="33" fillId="0" borderId="4" xfId="40" applyNumberFormat="1" applyFont="1" applyFill="1" applyBorder="1" applyAlignment="1">
      <alignment horizontal="right"/>
    </xf>
    <xf numFmtId="0" fontId="23" fillId="0" borderId="0" xfId="40" applyFont="1" applyFill="1"/>
    <xf numFmtId="164" fontId="36" fillId="24" borderId="4" xfId="0" applyNumberFormat="1" applyFont="1" applyFill="1" applyBorder="1" applyAlignment="1">
      <alignment vertical="top" wrapText="1"/>
    </xf>
    <xf numFmtId="165" fontId="23" fillId="0" borderId="0" xfId="40" applyNumberFormat="1" applyFont="1" applyFill="1"/>
    <xf numFmtId="2" fontId="23" fillId="0" borderId="0" xfId="40" applyNumberFormat="1" applyFont="1" applyFill="1"/>
    <xf numFmtId="165" fontId="23" fillId="0" borderId="0" xfId="40" applyNumberFormat="1" applyFont="1" applyFill="1" applyBorder="1"/>
    <xf numFmtId="0" fontId="23" fillId="0" borderId="0" xfId="40" applyFont="1" applyFill="1" applyBorder="1"/>
    <xf numFmtId="0" fontId="25" fillId="0" borderId="4" xfId="0" applyNumberFormat="1" applyFont="1" applyFill="1" applyBorder="1" applyAlignment="1">
      <alignment horizontal="left" wrapText="1"/>
    </xf>
    <xf numFmtId="0" fontId="25" fillId="0" borderId="4" xfId="0" applyNumberFormat="1" applyFont="1" applyFill="1" applyBorder="1" applyAlignment="1">
      <alignment horizontal="center" wrapText="1"/>
    </xf>
    <xf numFmtId="0" fontId="25" fillId="0" borderId="17" xfId="0" applyNumberFormat="1" applyFont="1" applyFill="1" applyBorder="1" applyAlignment="1">
      <alignment horizontal="left" wrapText="1"/>
    </xf>
    <xf numFmtId="43" fontId="23" fillId="0" borderId="4" xfId="49" applyFont="1" applyFill="1" applyBorder="1" applyAlignment="1">
      <alignment horizontal="left" wrapText="1"/>
    </xf>
    <xf numFmtId="164" fontId="29" fillId="0" borderId="0" xfId="0" applyFont="1" applyFill="1">
      <alignment vertical="top" wrapText="1"/>
    </xf>
    <xf numFmtId="49" fontId="29" fillId="0" borderId="14" xfId="0" applyNumberFormat="1" applyFont="1" applyFill="1" applyBorder="1" applyAlignment="1">
      <alignment horizontal="left" wrapText="1"/>
    </xf>
    <xf numFmtId="0" fontId="29" fillId="0" borderId="20" xfId="0" applyNumberFormat="1" applyFont="1" applyFill="1" applyBorder="1" applyAlignment="1">
      <alignment horizontal="left" wrapText="1"/>
    </xf>
    <xf numFmtId="1" fontId="25" fillId="0" borderId="14" xfId="0" applyNumberFormat="1" applyFont="1" applyFill="1" applyBorder="1" applyAlignment="1">
      <alignment vertical="top" wrapText="1"/>
    </xf>
    <xf numFmtId="0" fontId="29" fillId="0" borderId="4" xfId="0" applyNumberFormat="1" applyFont="1" applyFill="1" applyBorder="1" applyAlignment="1">
      <alignment wrapText="1"/>
    </xf>
    <xf numFmtId="0" fontId="29" fillId="0" borderId="4" xfId="0" applyNumberFormat="1" applyFont="1" applyFill="1" applyBorder="1" applyAlignment="1">
      <alignment vertical="top" wrapText="1"/>
    </xf>
    <xf numFmtId="49" fontId="31" fillId="0" borderId="4" xfId="0" applyNumberFormat="1" applyFont="1" applyFill="1" applyBorder="1" applyAlignment="1">
      <alignment horizontal="left" wrapText="1"/>
    </xf>
    <xf numFmtId="0" fontId="31" fillId="0" borderId="4" xfId="0" applyNumberFormat="1" applyFont="1" applyFill="1" applyBorder="1" applyAlignment="1">
      <alignment horizontal="left" wrapText="1"/>
    </xf>
    <xf numFmtId="49" fontId="31" fillId="0" borderId="19" xfId="0" applyNumberFormat="1" applyFont="1" applyFill="1" applyBorder="1" applyAlignment="1">
      <alignment horizontal="left" wrapText="1"/>
    </xf>
    <xf numFmtId="0" fontId="29" fillId="0" borderId="21" xfId="0" applyNumberFormat="1" applyFont="1" applyFill="1" applyBorder="1" applyAlignment="1">
      <alignment horizontal="left" wrapText="1"/>
    </xf>
    <xf numFmtId="0" fontId="29" fillId="0" borderId="19" xfId="0" applyNumberFormat="1" applyFont="1" applyFill="1" applyBorder="1" applyAlignment="1">
      <alignment horizontal="left" wrapText="1"/>
    </xf>
    <xf numFmtId="44" fontId="25" fillId="0" borderId="16" xfId="0" applyNumberFormat="1" applyFont="1" applyFill="1" applyBorder="1" applyAlignment="1">
      <alignment wrapText="1"/>
    </xf>
    <xf numFmtId="49" fontId="31" fillId="0" borderId="4" xfId="0" applyNumberFormat="1" applyFont="1" applyFill="1" applyBorder="1" applyAlignment="1">
      <alignment wrapText="1"/>
    </xf>
    <xf numFmtId="49" fontId="29" fillId="0" borderId="14" xfId="0" applyNumberFormat="1" applyFont="1" applyFill="1" applyBorder="1" applyAlignment="1">
      <alignment wrapText="1"/>
    </xf>
    <xf numFmtId="164" fontId="29" fillId="0" borderId="4" xfId="0" applyNumberFormat="1" applyFont="1" applyFill="1" applyBorder="1" applyAlignment="1">
      <alignment horizontal="left" wrapText="1"/>
    </xf>
    <xf numFmtId="166" fontId="25" fillId="0" borderId="14" xfId="0" applyNumberFormat="1" applyFont="1" applyFill="1" applyBorder="1" applyAlignment="1">
      <alignment wrapText="1"/>
    </xf>
    <xf numFmtId="164" fontId="25" fillId="0" borderId="0" xfId="0" applyFont="1" applyFill="1">
      <alignment vertical="top" wrapText="1"/>
    </xf>
    <xf numFmtId="1" fontId="25" fillId="0" borderId="4" xfId="0" applyNumberFormat="1" applyFont="1" applyFill="1" applyBorder="1" applyAlignment="1">
      <alignment horizontal="right" wrapText="1"/>
    </xf>
    <xf numFmtId="49" fontId="25" fillId="0" borderId="4" xfId="0" applyNumberFormat="1" applyFont="1" applyFill="1" applyBorder="1" applyAlignment="1">
      <alignment horizontal="right" wrapText="1"/>
    </xf>
    <xf numFmtId="164" fontId="23" fillId="0" borderId="0" xfId="42" applyFont="1" applyFill="1" applyAlignment="1">
      <alignment horizontal="left"/>
    </xf>
    <xf numFmtId="164" fontId="37" fillId="0" borderId="0" xfId="42" applyFont="1" applyFill="1" applyAlignment="1"/>
    <xf numFmtId="164" fontId="23" fillId="0" borderId="0" xfId="42" applyFont="1" applyFill="1" applyAlignment="1"/>
    <xf numFmtId="165" fontId="23" fillId="24" borderId="0" xfId="42" applyNumberFormat="1" applyFont="1" applyFill="1" applyBorder="1" applyAlignment="1">
      <alignment horizontal="left" vertical="top" wrapText="1"/>
    </xf>
    <xf numFmtId="164" fontId="24" fillId="0" borderId="0" xfId="42" applyFont="1" applyFill="1" applyAlignment="1">
      <alignment horizontal="left" wrapText="1"/>
    </xf>
    <xf numFmtId="164" fontId="24" fillId="0" borderId="0" xfId="42" applyFont="1" applyFill="1" applyAlignment="1">
      <alignment horizontal="center"/>
    </xf>
    <xf numFmtId="164" fontId="24" fillId="24" borderId="0" xfId="42" applyFont="1" applyFill="1" applyAlignment="1">
      <alignment horizontal="center"/>
    </xf>
    <xf numFmtId="165" fontId="23" fillId="24" borderId="0" xfId="42" applyNumberFormat="1" applyFont="1" applyFill="1" applyAlignment="1">
      <alignment horizontal="right"/>
    </xf>
    <xf numFmtId="164" fontId="23" fillId="0" borderId="0" xfId="42" applyFont="1" applyFill="1" applyBorder="1" applyAlignment="1"/>
    <xf numFmtId="49" fontId="23" fillId="0" borderId="0" xfId="42" applyNumberFormat="1" applyFont="1" applyFill="1" applyBorder="1" applyAlignment="1"/>
    <xf numFmtId="164" fontId="23" fillId="24" borderId="0" xfId="42" applyFont="1" applyFill="1" applyAlignment="1"/>
    <xf numFmtId="165" fontId="23" fillId="24" borderId="0" xfId="42" applyNumberFormat="1" applyFont="1" applyFill="1" applyAlignment="1"/>
    <xf numFmtId="164" fontId="25" fillId="0" borderId="16" xfId="0" applyFont="1" applyFill="1" applyBorder="1">
      <alignment vertical="top" wrapText="1"/>
    </xf>
    <xf numFmtId="166" fontId="25" fillId="0" borderId="4" xfId="0" applyNumberFormat="1" applyFont="1" applyFill="1" applyBorder="1" applyAlignment="1">
      <alignment wrapText="1"/>
    </xf>
    <xf numFmtId="164" fontId="25" fillId="0" borderId="16" xfId="0" applyFont="1" applyFill="1" applyBorder="1" applyAlignment="1">
      <alignment horizontal="left" vertical="top" wrapText="1"/>
    </xf>
    <xf numFmtId="2" fontId="25" fillId="0" borderId="16" xfId="0" applyNumberFormat="1" applyFont="1" applyFill="1" applyBorder="1" applyAlignment="1">
      <alignment vertical="top" wrapText="1"/>
    </xf>
    <xf numFmtId="4" fontId="25" fillId="0" borderId="0" xfId="0" applyNumberFormat="1" applyFont="1" applyFill="1" applyAlignment="1">
      <alignment vertical="top" wrapText="1"/>
    </xf>
    <xf numFmtId="164" fontId="23" fillId="0" borderId="4" xfId="0" applyFont="1" applyFill="1" applyBorder="1" applyAlignment="1">
      <alignment wrapText="1"/>
    </xf>
    <xf numFmtId="2" fontId="25" fillId="0" borderId="4" xfId="0" applyNumberFormat="1" applyFont="1" applyFill="1" applyBorder="1" applyAlignment="1">
      <alignment vertical="top" wrapText="1"/>
    </xf>
    <xf numFmtId="2" fontId="25" fillId="0" borderId="14" xfId="0" applyNumberFormat="1" applyFont="1" applyFill="1" applyBorder="1" applyAlignment="1">
      <alignment vertical="top" wrapText="1"/>
    </xf>
    <xf numFmtId="0" fontId="20" fillId="0" borderId="4" xfId="0" applyNumberFormat="1" applyFont="1" applyFill="1" applyBorder="1" applyAlignment="1">
      <alignment horizontal="right" vertical="center" wrapText="1"/>
    </xf>
    <xf numFmtId="164" fontId="25" fillId="0" borderId="0" xfId="0" applyNumberFormat="1" applyFont="1" applyFill="1" applyAlignment="1">
      <alignment horizontal="right" vertical="top" wrapText="1"/>
    </xf>
    <xf numFmtId="0" fontId="25" fillId="0" borderId="14" xfId="0" applyNumberFormat="1" applyFont="1" applyFill="1" applyBorder="1" applyAlignment="1">
      <alignment horizontal="left" wrapText="1"/>
    </xf>
    <xf numFmtId="49" fontId="25" fillId="0" borderId="2" xfId="0" applyNumberFormat="1" applyFont="1" applyFill="1" applyBorder="1" applyAlignment="1">
      <alignment horizontal="left" wrapText="1"/>
    </xf>
    <xf numFmtId="0" fontId="25" fillId="0" borderId="2" xfId="0" applyNumberFormat="1" applyFont="1" applyFill="1" applyBorder="1" applyAlignment="1">
      <alignment horizontal="left" wrapText="1"/>
    </xf>
    <xf numFmtId="0" fontId="20" fillId="0" borderId="4" xfId="0" applyNumberFormat="1" applyFont="1" applyFill="1" applyBorder="1" applyAlignment="1">
      <alignment horizontal="left" wrapText="1"/>
    </xf>
    <xf numFmtId="0" fontId="25" fillId="0" borderId="4" xfId="0" applyNumberFormat="1" applyFont="1" applyFill="1" applyBorder="1" applyAlignment="1">
      <alignment vertical="top" wrapText="1"/>
    </xf>
    <xf numFmtId="164" fontId="20" fillId="0" borderId="4" xfId="0" applyNumberFormat="1" applyFont="1" applyFill="1" applyBorder="1" applyAlignment="1">
      <alignment horizontal="left" wrapText="1"/>
    </xf>
    <xf numFmtId="164" fontId="25" fillId="0" borderId="4" xfId="0" applyNumberFormat="1" applyFont="1" applyFill="1" applyBorder="1" applyAlignment="1">
      <alignment horizontal="left" wrapText="1"/>
    </xf>
    <xf numFmtId="4" fontId="25" fillId="0" borderId="4" xfId="0" applyNumberFormat="1" applyFont="1" applyFill="1" applyBorder="1" applyAlignment="1">
      <alignment wrapText="1"/>
    </xf>
    <xf numFmtId="4" fontId="25" fillId="0" borderId="19" xfId="0" applyNumberFormat="1" applyFont="1" applyFill="1" applyBorder="1" applyAlignment="1">
      <alignment wrapText="1"/>
    </xf>
    <xf numFmtId="166" fontId="25" fillId="0" borderId="16" xfId="0" applyNumberFormat="1" applyFont="1" applyFill="1" applyBorder="1" applyAlignment="1">
      <alignment wrapText="1"/>
    </xf>
    <xf numFmtId="166" fontId="25" fillId="0" borderId="2" xfId="0" applyNumberFormat="1" applyFont="1" applyFill="1" applyBorder="1" applyAlignment="1">
      <alignment wrapText="1"/>
    </xf>
    <xf numFmtId="166" fontId="31" fillId="0" borderId="4" xfId="0" applyNumberFormat="1" applyFont="1" applyFill="1" applyBorder="1" applyAlignment="1">
      <alignment horizontal="right" wrapText="1"/>
    </xf>
    <xf numFmtId="166" fontId="29" fillId="0" borderId="4" xfId="0" applyNumberFormat="1" applyFont="1" applyFill="1" applyBorder="1" applyAlignment="1">
      <alignment horizontal="right" wrapText="1"/>
    </xf>
    <xf numFmtId="166" fontId="20" fillId="0" borderId="4" xfId="0" applyNumberFormat="1" applyFont="1" applyFill="1" applyBorder="1" applyAlignment="1">
      <alignment horizontal="right" vertical="top" wrapText="1"/>
    </xf>
    <xf numFmtId="166" fontId="25" fillId="0" borderId="4" xfId="0" applyNumberFormat="1" applyFont="1" applyFill="1" applyBorder="1" applyAlignment="1">
      <alignment horizontal="right" vertical="top" wrapText="1"/>
    </xf>
    <xf numFmtId="166" fontId="25" fillId="0" borderId="4" xfId="0" applyNumberFormat="1" applyFont="1" applyFill="1" applyBorder="1" applyAlignment="1">
      <alignment horizontal="right" wrapText="1"/>
    </xf>
    <xf numFmtId="166" fontId="25" fillId="0" borderId="14" xfId="0" applyNumberFormat="1" applyFont="1" applyFill="1" applyBorder="1" applyAlignment="1">
      <alignment horizontal="right" vertical="top" wrapText="1"/>
    </xf>
    <xf numFmtId="0" fontId="31" fillId="0" borderId="4" xfId="0" applyNumberFormat="1" applyFont="1" applyFill="1" applyBorder="1" applyAlignment="1">
      <alignment horizontal="center" wrapText="1"/>
    </xf>
    <xf numFmtId="49" fontId="38" fillId="0" borderId="4" xfId="42" applyNumberFormat="1" applyFont="1" applyBorder="1" applyAlignment="1">
      <alignment horizontal="left"/>
    </xf>
    <xf numFmtId="0" fontId="38" fillId="0" borderId="4" xfId="42" applyNumberFormat="1" applyFont="1" applyBorder="1" applyAlignment="1">
      <alignment horizontal="left" wrapText="1"/>
    </xf>
    <xf numFmtId="49" fontId="38" fillId="24" borderId="4" xfId="42" applyNumberFormat="1" applyFont="1" applyFill="1" applyBorder="1" applyAlignment="1">
      <alignment horizontal="left"/>
    </xf>
    <xf numFmtId="166" fontId="23" fillId="24" borderId="14" xfId="0" applyNumberFormat="1" applyFont="1" applyFill="1" applyBorder="1" applyAlignment="1">
      <alignment horizontal="right"/>
    </xf>
    <xf numFmtId="166" fontId="23" fillId="24" borderId="4" xfId="42" applyNumberFormat="1" applyFont="1" applyFill="1" applyBorder="1" applyAlignment="1">
      <alignment horizontal="right"/>
    </xf>
    <xf numFmtId="166" fontId="23" fillId="24" borderId="2" xfId="0" applyNumberFormat="1" applyFont="1" applyFill="1" applyBorder="1" applyAlignment="1">
      <alignment horizontal="right"/>
    </xf>
    <xf numFmtId="166" fontId="23" fillId="24" borderId="2" xfId="42" applyNumberFormat="1" applyFont="1" applyFill="1" applyBorder="1" applyAlignment="1">
      <alignment horizontal="right"/>
    </xf>
    <xf numFmtId="166" fontId="23" fillId="24" borderId="4" xfId="0" applyNumberFormat="1" applyFont="1" applyFill="1" applyBorder="1" applyAlignment="1">
      <alignment horizontal="right"/>
    </xf>
    <xf numFmtId="166" fontId="25" fillId="0" borderId="16" xfId="0" applyNumberFormat="1" applyFont="1" applyFill="1" applyBorder="1" applyAlignment="1">
      <alignment vertical="top" wrapText="1"/>
    </xf>
    <xf numFmtId="164" fontId="31" fillId="0" borderId="4" xfId="0" applyNumberFormat="1" applyFont="1" applyFill="1" applyBorder="1" applyAlignment="1">
      <alignment horizontal="left" wrapText="1"/>
    </xf>
    <xf numFmtId="164" fontId="20" fillId="0" borderId="0" xfId="0" applyFont="1" applyFill="1">
      <alignment vertical="top" wrapText="1"/>
    </xf>
    <xf numFmtId="0" fontId="39" fillId="0" borderId="4" xfId="0" applyNumberFormat="1" applyFont="1" applyFill="1" applyBorder="1" applyAlignment="1">
      <alignment horizontal="left" wrapText="1"/>
    </xf>
    <xf numFmtId="49" fontId="39" fillId="0" borderId="4" xfId="0" applyNumberFormat="1" applyFont="1" applyFill="1" applyBorder="1" applyAlignment="1">
      <alignment horizontal="left" wrapText="1"/>
    </xf>
    <xf numFmtId="164" fontId="40" fillId="0" borderId="16" xfId="0" applyFont="1" applyFill="1" applyBorder="1" applyAlignment="1">
      <alignment horizontal="left" wrapText="1"/>
    </xf>
    <xf numFmtId="164" fontId="25" fillId="0" borderId="16" xfId="0" applyFont="1" applyFill="1" applyBorder="1" applyAlignment="1">
      <alignment horizontal="left" wrapText="1"/>
    </xf>
    <xf numFmtId="0" fontId="25" fillId="0" borderId="17" xfId="0" applyNumberFormat="1" applyFont="1" applyFill="1" applyBorder="1" applyAlignment="1">
      <alignment wrapText="1"/>
    </xf>
    <xf numFmtId="166" fontId="25" fillId="0" borderId="17" xfId="0" applyNumberFormat="1" applyFont="1" applyFill="1" applyBorder="1" applyAlignment="1">
      <alignment wrapText="1"/>
    </xf>
    <xf numFmtId="165" fontId="23" fillId="24" borderId="0" xfId="42" applyNumberFormat="1" applyFont="1" applyFill="1" applyBorder="1" applyAlignment="1">
      <alignment vertical="top" wrapText="1"/>
    </xf>
    <xf numFmtId="164" fontId="25" fillId="0" borderId="0" xfId="0" applyFont="1" applyFill="1" applyAlignment="1">
      <alignment horizontal="left" vertical="top" wrapText="1"/>
    </xf>
    <xf numFmtId="0" fontId="33" fillId="0" borderId="0" xfId="40" applyFont="1" applyBorder="1" applyAlignment="1">
      <alignment vertical="top" wrapText="1"/>
    </xf>
    <xf numFmtId="166" fontId="25" fillId="0" borderId="19" xfId="0" applyNumberFormat="1" applyFont="1" applyFill="1" applyBorder="1" applyAlignment="1">
      <alignment wrapText="1"/>
    </xf>
    <xf numFmtId="4" fontId="25" fillId="0" borderId="14" xfId="0" applyNumberFormat="1" applyFont="1" applyFill="1" applyBorder="1" applyAlignment="1">
      <alignment wrapText="1"/>
    </xf>
    <xf numFmtId="4" fontId="25" fillId="0" borderId="16" xfId="0" applyNumberFormat="1" applyFont="1" applyFill="1" applyBorder="1" applyAlignment="1">
      <alignment wrapText="1"/>
    </xf>
    <xf numFmtId="4" fontId="25" fillId="0" borderId="16" xfId="0" applyNumberFormat="1" applyFont="1" applyFill="1" applyBorder="1" applyAlignment="1">
      <alignment vertical="top" wrapText="1"/>
    </xf>
    <xf numFmtId="0" fontId="29" fillId="0" borderId="4" xfId="41" applyNumberFormat="1" applyFont="1" applyFill="1" applyBorder="1" applyAlignment="1">
      <alignment horizontal="left" wrapText="1"/>
    </xf>
    <xf numFmtId="49" fontId="29" fillId="0" borderId="4" xfId="41" applyNumberFormat="1" applyFont="1" applyFill="1" applyBorder="1" applyAlignment="1">
      <alignment horizontal="left" wrapText="1"/>
    </xf>
    <xf numFmtId="0" fontId="31" fillId="0" borderId="14" xfId="41" applyNumberFormat="1" applyFont="1" applyFill="1" applyBorder="1" applyAlignment="1">
      <alignment horizontal="left" wrapText="1"/>
    </xf>
    <xf numFmtId="49" fontId="31" fillId="0" borderId="19" xfId="41" applyNumberFormat="1" applyFont="1" applyFill="1" applyBorder="1" applyAlignment="1">
      <alignment horizontal="left" wrapText="1"/>
    </xf>
    <xf numFmtId="49" fontId="31" fillId="0" borderId="4" xfId="41" applyNumberFormat="1" applyFont="1" applyFill="1" applyBorder="1" applyAlignment="1">
      <alignment horizontal="left" wrapText="1"/>
    </xf>
    <xf numFmtId="0" fontId="31" fillId="0" borderId="4" xfId="41" applyNumberFormat="1" applyFont="1" applyFill="1" applyBorder="1" applyAlignment="1">
      <alignment horizontal="left" wrapText="1"/>
    </xf>
    <xf numFmtId="0" fontId="29" fillId="0" borderId="14" xfId="41" applyNumberFormat="1" applyFont="1" applyFill="1" applyBorder="1" applyAlignment="1">
      <alignment horizontal="left" wrapText="1"/>
    </xf>
    <xf numFmtId="49" fontId="29" fillId="0" borderId="19" xfId="41" applyNumberFormat="1" applyFont="1" applyFill="1" applyBorder="1" applyAlignment="1">
      <alignment horizontal="left" wrapText="1"/>
    </xf>
    <xf numFmtId="164" fontId="29" fillId="0" borderId="4" xfId="41" applyNumberFormat="1" applyFont="1" applyFill="1" applyBorder="1" applyAlignment="1">
      <alignment horizontal="left" wrapText="1"/>
    </xf>
    <xf numFmtId="164" fontId="29" fillId="0" borderId="0" xfId="0" applyNumberFormat="1" applyFont="1" applyFill="1" applyAlignment="1">
      <alignment vertical="top" wrapText="1"/>
    </xf>
    <xf numFmtId="0" fontId="29" fillId="0" borderId="0" xfId="0" applyNumberFormat="1" applyFont="1" applyFill="1" applyAlignment="1">
      <alignment horizontal="right" vertical="top" wrapText="1"/>
    </xf>
    <xf numFmtId="0" fontId="29" fillId="0" borderId="0" xfId="0" applyNumberFormat="1" applyFont="1" applyFill="1" applyAlignment="1">
      <alignment horizontal="left" vertical="top" wrapText="1"/>
    </xf>
    <xf numFmtId="0" fontId="31" fillId="0" borderId="0" xfId="0" applyNumberFormat="1" applyFont="1" applyFill="1" applyAlignment="1">
      <alignment horizontal="center" vertical="top" wrapText="1"/>
    </xf>
    <xf numFmtId="164" fontId="32" fillId="0" borderId="4" xfId="0" applyFont="1" applyFill="1" applyBorder="1" applyAlignment="1">
      <alignment horizontal="left" wrapText="1"/>
    </xf>
    <xf numFmtId="0" fontId="29" fillId="0" borderId="16" xfId="0" applyNumberFormat="1" applyFont="1" applyFill="1" applyBorder="1" applyAlignment="1">
      <alignment wrapText="1"/>
    </xf>
    <xf numFmtId="44" fontId="29" fillId="0" borderId="16" xfId="0" applyNumberFormat="1" applyFont="1" applyFill="1" applyBorder="1" applyAlignment="1">
      <alignment wrapText="1"/>
    </xf>
    <xf numFmtId="164" fontId="41" fillId="0" borderId="16" xfId="0" applyFont="1" applyFill="1" applyBorder="1" applyAlignment="1">
      <alignment horizontal="left" wrapText="1"/>
    </xf>
    <xf numFmtId="164" fontId="29" fillId="0" borderId="16" xfId="0" applyFont="1" applyFill="1" applyBorder="1" applyAlignment="1">
      <alignment horizontal="left" wrapText="1"/>
    </xf>
    <xf numFmtId="49" fontId="29" fillId="0" borderId="4" xfId="0" applyNumberFormat="1" applyFont="1" applyFill="1" applyBorder="1" applyAlignment="1">
      <alignment wrapText="1"/>
    </xf>
    <xf numFmtId="0" fontId="29" fillId="0" borderId="14" xfId="0" applyNumberFormat="1" applyFont="1" applyFill="1" applyBorder="1" applyAlignment="1">
      <alignment wrapText="1"/>
    </xf>
    <xf numFmtId="164" fontId="31" fillId="0" borderId="4" xfId="0" applyNumberFormat="1" applyFont="1" applyFill="1" applyBorder="1" applyAlignment="1">
      <alignment vertical="top" wrapText="1"/>
    </xf>
    <xf numFmtId="1" fontId="31" fillId="0" borderId="4" xfId="0" applyNumberFormat="1" applyFont="1" applyFill="1" applyBorder="1" applyAlignment="1">
      <alignment vertical="top" wrapText="1"/>
    </xf>
    <xf numFmtId="164" fontId="29" fillId="0" borderId="4" xfId="0" applyNumberFormat="1" applyFont="1" applyFill="1" applyBorder="1" applyAlignment="1">
      <alignment vertical="top" wrapText="1"/>
    </xf>
    <xf numFmtId="1" fontId="29" fillId="0" borderId="4" xfId="0" applyNumberFormat="1" applyFont="1" applyFill="1" applyBorder="1" applyAlignment="1">
      <alignment vertical="top" wrapText="1"/>
    </xf>
    <xf numFmtId="49" fontId="29" fillId="0" borderId="4" xfId="0" applyNumberFormat="1" applyFont="1" applyFill="1" applyBorder="1" applyAlignment="1">
      <alignment vertical="top" wrapText="1"/>
    </xf>
    <xf numFmtId="1" fontId="29" fillId="0" borderId="14" xfId="0" applyNumberFormat="1" applyFont="1" applyFill="1" applyBorder="1" applyAlignment="1">
      <alignment vertical="top" wrapText="1"/>
    </xf>
    <xf numFmtId="49" fontId="29" fillId="0" borderId="14" xfId="0" applyNumberFormat="1" applyFont="1" applyFill="1" applyBorder="1" applyAlignment="1">
      <alignment vertical="top" wrapText="1"/>
    </xf>
    <xf numFmtId="49" fontId="38" fillId="0" borderId="14" xfId="42" applyNumberFormat="1" applyFont="1" applyBorder="1" applyAlignment="1">
      <alignment horizontal="left"/>
    </xf>
    <xf numFmtId="0" fontId="38" fillId="0" borderId="17" xfId="42" applyNumberFormat="1" applyFont="1" applyBorder="1" applyAlignment="1">
      <alignment horizontal="left" wrapText="1"/>
    </xf>
    <xf numFmtId="49" fontId="38" fillId="24" borderId="16" xfId="42" applyNumberFormat="1" applyFont="1" applyFill="1" applyBorder="1" applyAlignment="1">
      <alignment horizontal="left"/>
    </xf>
    <xf numFmtId="0" fontId="38" fillId="0" borderId="16" xfId="42" applyNumberFormat="1" applyFont="1" applyBorder="1" applyAlignment="1">
      <alignment wrapText="1"/>
    </xf>
    <xf numFmtId="0" fontId="16" fillId="24" borderId="16" xfId="42" applyNumberFormat="1" applyFont="1" applyFill="1" applyBorder="1" applyAlignment="1">
      <alignment wrapText="1"/>
    </xf>
    <xf numFmtId="49" fontId="39" fillId="0" borderId="19" xfId="0" applyNumberFormat="1" applyFont="1" applyFill="1" applyBorder="1" applyAlignment="1">
      <alignment horizontal="left" wrapText="1"/>
    </xf>
    <xf numFmtId="0" fontId="39" fillId="0" borderId="14" xfId="0" applyNumberFormat="1" applyFont="1" applyFill="1" applyBorder="1" applyAlignment="1">
      <alignment horizontal="left" wrapText="1"/>
    </xf>
    <xf numFmtId="164" fontId="39" fillId="0" borderId="4" xfId="0" applyNumberFormat="1" applyFont="1" applyFill="1" applyBorder="1" applyAlignment="1">
      <alignment wrapText="1"/>
    </xf>
    <xf numFmtId="0" fontId="20" fillId="0" borderId="4" xfId="0" applyNumberFormat="1" applyFont="1" applyFill="1" applyBorder="1" applyAlignment="1">
      <alignment horizontal="center" vertical="center" wrapText="1"/>
    </xf>
    <xf numFmtId="0" fontId="25" fillId="0" borderId="0" xfId="0" applyNumberFormat="1" applyFont="1" applyFill="1" applyBorder="1" applyAlignment="1">
      <alignment horizontal="right" vertical="top" wrapText="1"/>
    </xf>
    <xf numFmtId="0" fontId="25" fillId="0" borderId="0" xfId="0" applyNumberFormat="1" applyFont="1" applyFill="1" applyBorder="1" applyAlignment="1">
      <alignment vertical="top" wrapText="1"/>
    </xf>
    <xf numFmtId="49" fontId="16" fillId="25" borderId="16" xfId="0" applyNumberFormat="1" applyFont="1" applyFill="1" applyBorder="1" applyAlignment="1">
      <alignment horizontal="left" wrapText="1"/>
    </xf>
    <xf numFmtId="49" fontId="16" fillId="0" borderId="16" xfId="0" applyNumberFormat="1" applyFont="1" applyFill="1" applyBorder="1" applyAlignment="1">
      <alignment horizontal="left" wrapText="1"/>
    </xf>
    <xf numFmtId="164" fontId="29" fillId="0" borderId="0" xfId="0" applyFont="1" applyFill="1" applyAlignment="1">
      <alignment horizontal="left" vertical="top" wrapText="1"/>
    </xf>
    <xf numFmtId="164" fontId="31" fillId="0" borderId="0" xfId="0" applyFont="1" applyFill="1">
      <alignment vertical="top" wrapText="1"/>
    </xf>
    <xf numFmtId="164" fontId="29" fillId="0" borderId="16" xfId="0" applyFont="1" applyFill="1" applyBorder="1" applyAlignment="1">
      <alignment horizontal="left" vertical="top" wrapText="1"/>
    </xf>
    <xf numFmtId="166" fontId="29" fillId="0" borderId="4" xfId="0" applyNumberFormat="1" applyFont="1" applyFill="1" applyBorder="1" applyAlignment="1">
      <alignment wrapText="1"/>
    </xf>
    <xf numFmtId="166" fontId="29" fillId="0" borderId="14" xfId="0" applyNumberFormat="1" applyFont="1" applyFill="1" applyBorder="1" applyAlignment="1">
      <alignment wrapText="1"/>
    </xf>
    <xf numFmtId="166" fontId="31" fillId="0" borderId="4" xfId="0" applyNumberFormat="1" applyFont="1" applyFill="1" applyBorder="1" applyAlignment="1">
      <alignment horizontal="right" vertical="top" wrapText="1"/>
    </xf>
    <xf numFmtId="166" fontId="29" fillId="0" borderId="4" xfId="0" applyNumberFormat="1" applyFont="1" applyFill="1" applyBorder="1" applyAlignment="1">
      <alignment horizontal="right" vertical="top" wrapText="1"/>
    </xf>
    <xf numFmtId="166" fontId="29" fillId="0" borderId="14" xfId="0" applyNumberFormat="1" applyFont="1" applyFill="1" applyBorder="1" applyAlignment="1">
      <alignment horizontal="right" vertical="top" wrapText="1"/>
    </xf>
    <xf numFmtId="166" fontId="25" fillId="0" borderId="23" xfId="0" applyNumberFormat="1" applyFont="1" applyFill="1" applyBorder="1" applyAlignment="1">
      <alignment wrapText="1"/>
    </xf>
    <xf numFmtId="165" fontId="20" fillId="0" borderId="4" xfId="0" applyNumberFormat="1" applyFont="1" applyFill="1" applyBorder="1" applyAlignment="1">
      <alignment horizontal="right" wrapText="1"/>
    </xf>
    <xf numFmtId="166" fontId="20" fillId="0" borderId="4" xfId="0" applyNumberFormat="1" applyFont="1" applyFill="1" applyBorder="1" applyAlignment="1">
      <alignment horizontal="right" wrapText="1"/>
    </xf>
    <xf numFmtId="0" fontId="25" fillId="0" borderId="4" xfId="41" applyNumberFormat="1" applyFont="1" applyFill="1" applyBorder="1" applyAlignment="1">
      <alignment horizontal="left" wrapText="1"/>
    </xf>
    <xf numFmtId="49" fontId="25" fillId="0" borderId="4" xfId="41" applyNumberFormat="1" applyFont="1" applyFill="1" applyBorder="1" applyAlignment="1">
      <alignment horizontal="left" wrapText="1"/>
    </xf>
    <xf numFmtId="49" fontId="20" fillId="0" borderId="19" xfId="0" applyNumberFormat="1" applyFont="1" applyFill="1" applyBorder="1" applyAlignment="1">
      <alignment horizontal="left" wrapText="1"/>
    </xf>
    <xf numFmtId="0" fontId="20" fillId="0" borderId="14" xfId="41" applyNumberFormat="1" applyFont="1" applyFill="1" applyBorder="1" applyAlignment="1">
      <alignment horizontal="left" wrapText="1"/>
    </xf>
    <xf numFmtId="49" fontId="20" fillId="0" borderId="19" xfId="41" applyNumberFormat="1" applyFont="1" applyFill="1" applyBorder="1" applyAlignment="1">
      <alignment horizontal="left" wrapText="1"/>
    </xf>
    <xf numFmtId="49" fontId="20" fillId="0" borderId="4" xfId="41" applyNumberFormat="1" applyFont="1" applyFill="1" applyBorder="1" applyAlignment="1">
      <alignment horizontal="left" wrapText="1"/>
    </xf>
    <xf numFmtId="0" fontId="20" fillId="0" borderId="4" xfId="41" applyNumberFormat="1" applyFont="1" applyFill="1" applyBorder="1" applyAlignment="1">
      <alignment horizontal="left" wrapText="1"/>
    </xf>
    <xf numFmtId="0" fontId="25" fillId="0" borderId="14" xfId="41" applyNumberFormat="1" applyFont="1" applyFill="1" applyBorder="1" applyAlignment="1">
      <alignment horizontal="left" wrapText="1"/>
    </xf>
    <xf numFmtId="49" fontId="25" fillId="0" borderId="19" xfId="41" applyNumberFormat="1" applyFont="1" applyFill="1" applyBorder="1" applyAlignment="1">
      <alignment horizontal="left" wrapText="1"/>
    </xf>
    <xf numFmtId="164" fontId="25" fillId="0" borderId="4" xfId="41" applyNumberFormat="1" applyFont="1" applyFill="1" applyBorder="1" applyAlignment="1">
      <alignment horizontal="left" wrapText="1"/>
    </xf>
    <xf numFmtId="49" fontId="25" fillId="0" borderId="17" xfId="0" applyNumberFormat="1" applyFont="1" applyFill="1" applyBorder="1" applyAlignment="1">
      <alignment wrapText="1"/>
    </xf>
    <xf numFmtId="0" fontId="25" fillId="0" borderId="22" xfId="0" applyNumberFormat="1" applyFont="1" applyFill="1" applyBorder="1" applyAlignment="1">
      <alignment horizontal="left" wrapText="1"/>
    </xf>
    <xf numFmtId="49" fontId="25" fillId="0" borderId="18" xfId="0" applyNumberFormat="1" applyFont="1" applyFill="1" applyBorder="1" applyAlignment="1">
      <alignment wrapText="1"/>
    </xf>
    <xf numFmtId="0" fontId="25" fillId="0" borderId="21" xfId="0" applyNumberFormat="1" applyFont="1" applyFill="1" applyBorder="1" applyAlignment="1">
      <alignment horizontal="left" wrapText="1"/>
    </xf>
    <xf numFmtId="0" fontId="25" fillId="0" borderId="19" xfId="0" applyNumberFormat="1" applyFont="1" applyFill="1" applyBorder="1" applyAlignment="1">
      <alignment horizontal="left" wrapText="1"/>
    </xf>
    <xf numFmtId="0" fontId="25" fillId="0" borderId="19" xfId="0" applyNumberFormat="1" applyFont="1" applyFill="1" applyBorder="1" applyAlignment="1">
      <alignment horizontal="center" wrapText="1"/>
    </xf>
    <xf numFmtId="49" fontId="20" fillId="0" borderId="4" xfId="0" applyNumberFormat="1" applyFont="1" applyFill="1" applyBorder="1" applyAlignment="1">
      <alignment wrapText="1"/>
    </xf>
    <xf numFmtId="49" fontId="25" fillId="0" borderId="14" xfId="0" applyNumberFormat="1" applyFont="1" applyFill="1" applyBorder="1" applyAlignment="1">
      <alignment wrapText="1"/>
    </xf>
    <xf numFmtId="44" fontId="25" fillId="26" borderId="16" xfId="0" applyNumberFormat="1" applyFont="1" applyFill="1" applyBorder="1" applyAlignment="1">
      <alignment wrapText="1"/>
    </xf>
    <xf numFmtId="166" fontId="25" fillId="0" borderId="19" xfId="0" applyNumberFormat="1" applyFont="1" applyFill="1" applyBorder="1" applyAlignment="1">
      <alignment horizontal="right" wrapText="1"/>
    </xf>
    <xf numFmtId="0" fontId="25" fillId="0" borderId="27" xfId="0" applyNumberFormat="1" applyFont="1" applyFill="1" applyBorder="1" applyAlignment="1">
      <alignment horizontal="left" wrapText="1"/>
    </xf>
    <xf numFmtId="0" fontId="25" fillId="0" borderId="18" xfId="0" applyNumberFormat="1" applyFont="1" applyFill="1" applyBorder="1" applyAlignment="1">
      <alignment horizontal="left" wrapText="1"/>
    </xf>
    <xf numFmtId="0" fontId="20" fillId="0" borderId="4" xfId="0" applyNumberFormat="1" applyFont="1" applyFill="1" applyBorder="1" applyAlignment="1">
      <alignment horizontal="center" vertical="center" wrapText="1"/>
    </xf>
    <xf numFmtId="0" fontId="25" fillId="0" borderId="0" xfId="0" applyNumberFormat="1" applyFont="1" applyFill="1" applyBorder="1" applyAlignment="1">
      <alignment horizontal="right" vertical="top" wrapText="1"/>
    </xf>
    <xf numFmtId="0" fontId="31" fillId="0" borderId="4" xfId="0" applyNumberFormat="1" applyFont="1" applyFill="1" applyBorder="1" applyAlignment="1">
      <alignment horizontal="center" vertical="center" wrapText="1"/>
    </xf>
    <xf numFmtId="0" fontId="29" fillId="0" borderId="0" xfId="0" applyNumberFormat="1" applyFont="1" applyFill="1" applyBorder="1" applyAlignment="1">
      <alignment horizontal="right" vertical="top" wrapText="1"/>
    </xf>
    <xf numFmtId="0" fontId="39" fillId="0" borderId="4" xfId="0" applyNumberFormat="1" applyFont="1" applyFill="1" applyBorder="1" applyAlignment="1">
      <alignment wrapText="1"/>
    </xf>
    <xf numFmtId="164" fontId="25" fillId="0" borderId="0" xfId="0" applyFont="1" applyFill="1" applyAlignment="1">
      <alignment vertical="top" wrapText="1"/>
    </xf>
    <xf numFmtId="164" fontId="25" fillId="0" borderId="16" xfId="0" applyFont="1" applyFill="1" applyBorder="1" applyAlignment="1">
      <alignment vertical="top" wrapText="1"/>
    </xf>
    <xf numFmtId="164" fontId="25" fillId="0" borderId="25" xfId="0" applyFont="1" applyFill="1" applyBorder="1" applyAlignment="1">
      <alignment vertical="top" wrapText="1"/>
    </xf>
    <xf numFmtId="49" fontId="25" fillId="0" borderId="25" xfId="0" applyNumberFormat="1" applyFont="1" applyFill="1" applyBorder="1" applyAlignment="1">
      <alignment wrapText="1"/>
    </xf>
    <xf numFmtId="43" fontId="23" fillId="0" borderId="4" xfId="49" applyFont="1" applyFill="1" applyBorder="1" applyAlignment="1">
      <alignment wrapText="1"/>
    </xf>
    <xf numFmtId="49" fontId="25" fillId="0" borderId="15" xfId="0" applyNumberFormat="1" applyFont="1" applyFill="1" applyBorder="1" applyAlignment="1">
      <alignment wrapText="1"/>
    </xf>
    <xf numFmtId="43" fontId="23" fillId="0" borderId="14" xfId="49" applyFont="1" applyFill="1" applyBorder="1" applyAlignment="1">
      <alignment wrapText="1"/>
    </xf>
    <xf numFmtId="43" fontId="23" fillId="0" borderId="16" xfId="49" applyFont="1" applyFill="1" applyBorder="1" applyAlignment="1">
      <alignment wrapText="1"/>
    </xf>
    <xf numFmtId="49" fontId="25" fillId="0" borderId="24" xfId="0" applyNumberFormat="1" applyFont="1" applyFill="1" applyBorder="1" applyAlignment="1">
      <alignment wrapText="1"/>
    </xf>
    <xf numFmtId="49" fontId="25" fillId="0" borderId="2" xfId="0" applyNumberFormat="1" applyFont="1" applyFill="1" applyBorder="1" applyAlignment="1">
      <alignment wrapText="1"/>
    </xf>
    <xf numFmtId="49" fontId="25" fillId="0" borderId="22" xfId="0" applyNumberFormat="1" applyFont="1" applyFill="1" applyBorder="1" applyAlignment="1">
      <alignment wrapText="1"/>
    </xf>
    <xf numFmtId="49" fontId="25" fillId="0" borderId="19" xfId="0" applyNumberFormat="1" applyFont="1" applyFill="1" applyBorder="1" applyAlignment="1">
      <alignment wrapText="1"/>
    </xf>
    <xf numFmtId="49" fontId="25" fillId="0" borderId="23" xfId="0" applyNumberFormat="1" applyFont="1" applyFill="1" applyBorder="1" applyAlignment="1">
      <alignment wrapText="1"/>
    </xf>
    <xf numFmtId="164" fontId="40" fillId="0" borderId="16" xfId="0" applyFont="1" applyFill="1" applyBorder="1" applyAlignment="1">
      <alignment wrapText="1"/>
    </xf>
    <xf numFmtId="164" fontId="25" fillId="0" borderId="16" xfId="0" applyFont="1" applyFill="1" applyBorder="1" applyAlignment="1">
      <alignment wrapText="1"/>
    </xf>
    <xf numFmtId="164" fontId="23" fillId="0" borderId="16" xfId="0" applyFont="1" applyFill="1" applyBorder="1" applyAlignment="1">
      <alignment wrapText="1"/>
    </xf>
    <xf numFmtId="0" fontId="25" fillId="0" borderId="2" xfId="0" applyNumberFormat="1" applyFont="1" applyFill="1" applyBorder="1" applyAlignment="1">
      <alignment wrapText="1"/>
    </xf>
    <xf numFmtId="164" fontId="25" fillId="0" borderId="14" xfId="0" applyNumberFormat="1" applyFont="1" applyFill="1" applyBorder="1" applyAlignment="1">
      <alignment wrapText="1"/>
    </xf>
    <xf numFmtId="1" fontId="25" fillId="0" borderId="16" xfId="0" applyNumberFormat="1" applyFont="1" applyFill="1" applyBorder="1" applyAlignment="1">
      <alignment wrapText="1"/>
    </xf>
    <xf numFmtId="1" fontId="25" fillId="0" borderId="26" xfId="0" applyNumberFormat="1" applyFont="1" applyFill="1" applyBorder="1" applyAlignment="1">
      <alignment wrapText="1"/>
    </xf>
    <xf numFmtId="1" fontId="25" fillId="0" borderId="16" xfId="0" applyNumberFormat="1" applyFont="1" applyFill="1" applyBorder="1" applyAlignment="1">
      <alignment vertical="top" wrapText="1"/>
    </xf>
    <xf numFmtId="1" fontId="25" fillId="0" borderId="26" xfId="0" applyNumberFormat="1" applyFont="1" applyFill="1" applyBorder="1" applyAlignment="1">
      <alignment vertical="top" wrapText="1"/>
    </xf>
    <xf numFmtId="0" fontId="25" fillId="0" borderId="20" xfId="0" applyNumberFormat="1" applyFont="1" applyFill="1" applyBorder="1" applyAlignment="1">
      <alignment wrapText="1"/>
    </xf>
    <xf numFmtId="0" fontId="25" fillId="0" borderId="4" xfId="41" applyNumberFormat="1" applyFont="1" applyFill="1" applyBorder="1" applyAlignment="1">
      <alignment wrapText="1"/>
    </xf>
    <xf numFmtId="0" fontId="25" fillId="0" borderId="14" xfId="41" applyNumberFormat="1" applyFont="1" applyFill="1" applyBorder="1" applyAlignment="1">
      <alignment wrapText="1"/>
    </xf>
    <xf numFmtId="49" fontId="25" fillId="0" borderId="4" xfId="41" applyNumberFormat="1" applyFont="1" applyFill="1" applyBorder="1" applyAlignment="1">
      <alignment wrapText="1"/>
    </xf>
    <xf numFmtId="0" fontId="25" fillId="26" borderId="16" xfId="0" applyNumberFormat="1" applyFont="1" applyFill="1" applyBorder="1" applyAlignment="1">
      <alignment wrapText="1"/>
    </xf>
    <xf numFmtId="49" fontId="25" fillId="0" borderId="16" xfId="41" applyNumberFormat="1" applyFont="1" applyFill="1" applyBorder="1" applyAlignment="1">
      <alignment wrapText="1"/>
    </xf>
    <xf numFmtId="0" fontId="25" fillId="0" borderId="16" xfId="41" applyNumberFormat="1" applyFont="1" applyFill="1" applyBorder="1" applyAlignment="1">
      <alignment wrapText="1"/>
    </xf>
    <xf numFmtId="164" fontId="23" fillId="0" borderId="0" xfId="42" applyFont="1" applyFill="1" applyAlignment="1">
      <alignment vertical="top" wrapText="1"/>
    </xf>
    <xf numFmtId="164" fontId="23" fillId="0" borderId="0" xfId="42" applyFont="1" applyFill="1" applyAlignment="1">
      <alignment wrapText="1"/>
    </xf>
    <xf numFmtId="165" fontId="23" fillId="24" borderId="0" xfId="42" applyNumberFormat="1" applyFont="1" applyFill="1" applyBorder="1" applyAlignment="1">
      <alignment vertical="top" wrapText="1"/>
    </xf>
    <xf numFmtId="164" fontId="28" fillId="0" borderId="0" xfId="42" applyFont="1" applyFill="1" applyBorder="1" applyAlignment="1">
      <alignment horizontal="center" vertical="top" wrapText="1"/>
    </xf>
    <xf numFmtId="164" fontId="24" fillId="0" borderId="4" xfId="42" applyFont="1" applyFill="1" applyBorder="1" applyAlignment="1">
      <alignment horizontal="center" vertical="center"/>
    </xf>
    <xf numFmtId="165" fontId="24" fillId="24" borderId="4" xfId="42" applyNumberFormat="1" applyFont="1" applyFill="1" applyBorder="1" applyAlignment="1">
      <alignment horizontal="center" vertical="center"/>
    </xf>
    <xf numFmtId="0" fontId="20" fillId="0" borderId="4" xfId="0" applyNumberFormat="1" applyFont="1" applyFill="1" applyBorder="1" applyAlignment="1">
      <alignment horizontal="center" vertical="center" wrapText="1"/>
    </xf>
    <xf numFmtId="164" fontId="23" fillId="0" borderId="0" xfId="42" applyFont="1" applyFill="1" applyAlignment="1">
      <alignment horizontal="left" vertical="top" wrapText="1"/>
    </xf>
    <xf numFmtId="164" fontId="23" fillId="0" borderId="0" xfId="42" applyFont="1" applyFill="1" applyAlignment="1">
      <alignment horizontal="left" wrapText="1"/>
    </xf>
    <xf numFmtId="0" fontId="25" fillId="0" borderId="0" xfId="0" applyNumberFormat="1" applyFont="1" applyFill="1" applyBorder="1" applyAlignment="1">
      <alignment horizontal="left" vertical="top" wrapText="1"/>
    </xf>
    <xf numFmtId="0" fontId="30" fillId="0" borderId="0" xfId="0" applyNumberFormat="1" applyFont="1" applyFill="1" applyBorder="1" applyAlignment="1">
      <alignment horizontal="center" vertical="top" wrapText="1"/>
    </xf>
    <xf numFmtId="0" fontId="25" fillId="0" borderId="0" xfId="0" applyNumberFormat="1" applyFont="1" applyFill="1" applyBorder="1" applyAlignment="1">
      <alignment horizontal="right" vertical="top" wrapText="1"/>
    </xf>
    <xf numFmtId="0" fontId="31" fillId="0" borderId="4" xfId="0" applyNumberFormat="1" applyFont="1" applyFill="1" applyBorder="1" applyAlignment="1">
      <alignment horizontal="center" vertical="center" wrapText="1"/>
    </xf>
    <xf numFmtId="164" fontId="32" fillId="0" borderId="0" xfId="42" applyFont="1" applyFill="1" applyAlignment="1">
      <alignment horizontal="left" vertical="top" wrapText="1"/>
    </xf>
    <xf numFmtId="164" fontId="32" fillId="0" borderId="0" xfId="42" applyFont="1" applyFill="1" applyAlignment="1">
      <alignment horizontal="left" wrapText="1"/>
    </xf>
    <xf numFmtId="0" fontId="29" fillId="0" borderId="0" xfId="0" applyNumberFormat="1" applyFont="1" applyFill="1" applyBorder="1" applyAlignment="1">
      <alignment horizontal="left" vertical="top" wrapText="1"/>
    </xf>
    <xf numFmtId="0" fontId="29" fillId="0" borderId="0" xfId="0" applyNumberFormat="1" applyFont="1" applyFill="1" applyBorder="1" applyAlignment="1">
      <alignment horizontal="right" vertical="top" wrapText="1"/>
    </xf>
    <xf numFmtId="0" fontId="25" fillId="0" borderId="0" xfId="0" applyNumberFormat="1" applyFont="1" applyFill="1" applyBorder="1" applyAlignment="1">
      <alignment vertical="top" wrapText="1"/>
    </xf>
    <xf numFmtId="49" fontId="20" fillId="0" borderId="14" xfId="0" applyNumberFormat="1" applyFont="1" applyFill="1" applyBorder="1" applyAlignment="1">
      <alignment horizontal="center" vertical="center" wrapText="1"/>
    </xf>
    <xf numFmtId="49" fontId="20" fillId="0" borderId="2" xfId="0" applyNumberFormat="1" applyFont="1" applyFill="1" applyBorder="1" applyAlignment="1">
      <alignment horizontal="center" vertical="center" wrapText="1"/>
    </xf>
    <xf numFmtId="0" fontId="28" fillId="0" borderId="0" xfId="40" applyFont="1" applyBorder="1" applyAlignment="1">
      <alignment horizontal="center" vertical="top" wrapText="1"/>
    </xf>
    <xf numFmtId="0" fontId="28" fillId="0" borderId="4" xfId="40" applyFont="1" applyBorder="1" applyAlignment="1">
      <alignment horizontal="center" vertical="center"/>
    </xf>
    <xf numFmtId="0" fontId="34" fillId="0" borderId="4" xfId="40" applyFont="1" applyBorder="1" applyAlignment="1">
      <alignment horizontal="center" vertical="center" wrapText="1"/>
    </xf>
    <xf numFmtId="0" fontId="33" fillId="0" borderId="0" xfId="40" applyFont="1" applyBorder="1" applyAlignment="1">
      <alignment horizontal="left" vertical="top" wrapText="1"/>
    </xf>
  </cellXfs>
  <cellStyles count="51">
    <cellStyle name="20% — акцент1" xfId="1" builtinId="30" customBuiltin="1"/>
    <cellStyle name="20% — акцент2" xfId="2" builtinId="34" customBuiltin="1"/>
    <cellStyle name="20% — акцент3" xfId="3" builtinId="38" customBuiltin="1"/>
    <cellStyle name="20% — акцент4" xfId="4" builtinId="42" customBuiltin="1"/>
    <cellStyle name="20% — акцент5" xfId="5" builtinId="46" customBuiltin="1"/>
    <cellStyle name="20% — акцент6" xfId="6" builtinId="50" customBuiltin="1"/>
    <cellStyle name="40% — акцент1" xfId="7" builtinId="31" customBuiltin="1"/>
    <cellStyle name="40% — акцент2" xfId="8" builtinId="35" customBuiltin="1"/>
    <cellStyle name="40% — акцент3" xfId="9" builtinId="39" customBuiltin="1"/>
    <cellStyle name="40% — акцент4" xfId="10" builtinId="43" customBuiltin="1"/>
    <cellStyle name="40% — акцент5" xfId="11" builtinId="47" customBuiltin="1"/>
    <cellStyle name="40% — акцент6" xfId="12" builtinId="51" customBuiltin="1"/>
    <cellStyle name="60% — акцент1" xfId="13" builtinId="32" customBuiltin="1"/>
    <cellStyle name="60% — акцент2" xfId="14" builtinId="36" customBuiltin="1"/>
    <cellStyle name="60% — акцент3" xfId="15" builtinId="40" customBuiltin="1"/>
    <cellStyle name="60% — акцент4" xfId="16" builtinId="44" customBuiltin="1"/>
    <cellStyle name="60% — акцент5" xfId="17" builtinId="48" customBuiltin="1"/>
    <cellStyle name="60% — акцент6" xfId="18" builtinId="52" customBuiltin="1"/>
    <cellStyle name="xl121" xfId="19"/>
    <cellStyle name="xl126" xfId="20"/>
    <cellStyle name="xl31" xfId="21"/>
    <cellStyle name="xl44" xfId="22"/>
    <cellStyle name="Акцент1" xfId="23" builtinId="29" customBuiltin="1"/>
    <cellStyle name="Акцент2" xfId="24" builtinId="33" customBuiltin="1"/>
    <cellStyle name="Акцент3" xfId="25" builtinId="37" customBuiltin="1"/>
    <cellStyle name="Акцент4" xfId="26" builtinId="41" customBuiltin="1"/>
    <cellStyle name="Акцент5" xfId="27" builtinId="45" customBuiltin="1"/>
    <cellStyle name="Акцент6" xfId="28" builtinId="49" customBuiltin="1"/>
    <cellStyle name="Ввод " xfId="29" builtinId="20" customBuiltin="1"/>
    <cellStyle name="Вывод" xfId="30" builtinId="21" customBuiltin="1"/>
    <cellStyle name="Вычисление" xfId="31" builtinId="22" customBuiltin="1"/>
    <cellStyle name="Заголовок 1" xfId="32" builtinId="16" customBuiltin="1"/>
    <cellStyle name="Заголовок 2" xfId="33" builtinId="17" customBuiltin="1"/>
    <cellStyle name="Заголовок 3" xfId="34" builtinId="18" customBuiltin="1"/>
    <cellStyle name="Заголовок 4" xfId="35" builtinId="19" customBuiltin="1"/>
    <cellStyle name="Итог" xfId="36" builtinId="25" customBuiltin="1"/>
    <cellStyle name="Контрольная ячейка" xfId="37" builtinId="23" customBuiltin="1"/>
    <cellStyle name="Название" xfId="38" builtinId="15" customBuiltin="1"/>
    <cellStyle name="Нейтральный" xfId="39" builtinId="28" customBuiltin="1"/>
    <cellStyle name="Обычный" xfId="0" builtinId="0"/>
    <cellStyle name="Обычный 2" xfId="40"/>
    <cellStyle name="Обычный 3" xfId="41"/>
    <cellStyle name="Обычный_Книга 2019" xfId="42"/>
    <cellStyle name="Плохой" xfId="43" builtinId="27" customBuiltin="1"/>
    <cellStyle name="Пояснение" xfId="44" builtinId="53" customBuiltin="1"/>
    <cellStyle name="Примечание" xfId="45" builtinId="10" customBuiltin="1"/>
    <cellStyle name="Связанная ячейка" xfId="46" builtinId="24" customBuiltin="1"/>
    <cellStyle name="Стиль 1" xfId="47"/>
    <cellStyle name="Текст предупреждения" xfId="48" builtinId="11" customBuiltin="1"/>
    <cellStyle name="Финансовый" xfId="49" builtinId="3"/>
    <cellStyle name="Хороший" xfId="50" builtinId="26" customBuiltin="1"/>
  </cellStyles>
  <dxfs count="4">
    <dxf>
      <font>
        <b val="0"/>
        <condense val="0"/>
        <extend val="0"/>
        <color indexed="8"/>
      </font>
      <fill>
        <patternFill patternType="solid">
          <fgColor indexed="26"/>
          <bgColor indexed="9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9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9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view="pageBreakPreview" zoomScaleSheetLayoutView="100" workbookViewId="0">
      <selection activeCell="C3" sqref="C3:E3"/>
    </sheetView>
  </sheetViews>
  <sheetFormatPr defaultRowHeight="12.75" x14ac:dyDescent="0.2"/>
  <cols>
    <col min="1" max="1" width="30.33203125" style="132" customWidth="1"/>
    <col min="2" max="2" width="66.83203125" style="134" customWidth="1"/>
    <col min="3" max="4" width="14.5" style="142" customWidth="1"/>
    <col min="5" max="5" width="15.1640625" style="143" customWidth="1"/>
    <col min="6" max="16384" width="9.33203125" style="134"/>
  </cols>
  <sheetData>
    <row r="1" spans="1:5" ht="15" customHeight="1" x14ac:dyDescent="0.2">
      <c r="A1" s="132" t="s">
        <v>243</v>
      </c>
      <c r="B1" s="133"/>
      <c r="C1" s="303" t="s">
        <v>252</v>
      </c>
      <c r="D1" s="303"/>
      <c r="E1" s="303"/>
    </row>
    <row r="2" spans="1:5" ht="43.5" customHeight="1" x14ac:dyDescent="0.2">
      <c r="B2" s="133"/>
      <c r="C2" s="303"/>
      <c r="D2" s="303"/>
      <c r="E2" s="303"/>
    </row>
    <row r="3" spans="1:5" ht="14.25" x14ac:dyDescent="0.2">
      <c r="B3" s="133"/>
      <c r="C3" s="304" t="s">
        <v>298</v>
      </c>
      <c r="D3" s="304"/>
      <c r="E3" s="304"/>
    </row>
    <row r="4" spans="1:5" ht="12.75" customHeight="1" x14ac:dyDescent="0.2">
      <c r="C4" s="134"/>
      <c r="D4" s="134"/>
      <c r="E4" s="134"/>
    </row>
    <row r="5" spans="1:5" ht="12.75" customHeight="1" x14ac:dyDescent="0.2">
      <c r="C5" s="189"/>
      <c r="D5" s="189"/>
      <c r="E5" s="189"/>
    </row>
    <row r="6" spans="1:5" ht="12.75" customHeight="1" x14ac:dyDescent="0.2">
      <c r="C6" s="189"/>
      <c r="D6" s="189"/>
      <c r="E6" s="189"/>
    </row>
    <row r="7" spans="1:5" ht="12.75" customHeight="1" x14ac:dyDescent="0.2">
      <c r="C7" s="305" t="s">
        <v>289</v>
      </c>
      <c r="D7" s="305"/>
      <c r="E7" s="305"/>
    </row>
    <row r="8" spans="1:5" ht="12.75" customHeight="1" x14ac:dyDescent="0.2">
      <c r="C8" s="305"/>
      <c r="D8" s="305"/>
      <c r="E8" s="305"/>
    </row>
    <row r="9" spans="1:5" ht="12.75" customHeight="1" x14ac:dyDescent="0.2">
      <c r="C9" s="305"/>
      <c r="D9" s="305"/>
      <c r="E9" s="305"/>
    </row>
    <row r="10" spans="1:5" ht="12.75" customHeight="1" x14ac:dyDescent="0.2">
      <c r="C10" s="305"/>
      <c r="D10" s="305"/>
      <c r="E10" s="305"/>
    </row>
    <row r="11" spans="1:5" ht="49.5" customHeight="1" x14ac:dyDescent="0.2">
      <c r="C11" s="305"/>
      <c r="D11" s="305"/>
      <c r="E11" s="305"/>
    </row>
    <row r="12" spans="1:5" ht="21" customHeight="1" x14ac:dyDescent="0.2">
      <c r="C12" s="135"/>
      <c r="D12" s="135"/>
      <c r="E12" s="135"/>
    </row>
    <row r="13" spans="1:5" ht="52.5" customHeight="1" x14ac:dyDescent="0.2">
      <c r="A13" s="306" t="s">
        <v>6</v>
      </c>
      <c r="B13" s="306"/>
      <c r="C13" s="306"/>
      <c r="D13" s="306"/>
      <c r="E13" s="306"/>
    </row>
    <row r="14" spans="1:5" x14ac:dyDescent="0.2">
      <c r="A14" s="136"/>
      <c r="B14" s="137"/>
      <c r="C14" s="138"/>
      <c r="D14" s="138"/>
      <c r="E14" s="139" t="s">
        <v>90</v>
      </c>
    </row>
    <row r="15" spans="1:5" s="140" customFormat="1" ht="12.75" customHeight="1" x14ac:dyDescent="0.2">
      <c r="A15" s="307" t="s">
        <v>91</v>
      </c>
      <c r="B15" s="307" t="s">
        <v>92</v>
      </c>
      <c r="C15" s="308" t="s">
        <v>93</v>
      </c>
      <c r="D15" s="308"/>
      <c r="E15" s="308"/>
    </row>
    <row r="16" spans="1:5" s="140" customFormat="1" ht="16.5" customHeight="1" x14ac:dyDescent="0.2">
      <c r="A16" s="307"/>
      <c r="B16" s="307"/>
      <c r="C16" s="1" t="s">
        <v>4</v>
      </c>
      <c r="D16" s="1" t="s">
        <v>95</v>
      </c>
      <c r="E16" s="1" t="s">
        <v>5</v>
      </c>
    </row>
    <row r="17" spans="1:5" s="141" customFormat="1" x14ac:dyDescent="0.2">
      <c r="A17" s="2">
        <v>1</v>
      </c>
      <c r="B17" s="2">
        <v>2</v>
      </c>
      <c r="C17" s="3" t="s">
        <v>96</v>
      </c>
      <c r="D17" s="3" t="s">
        <v>97</v>
      </c>
      <c r="E17" s="3" t="s">
        <v>98</v>
      </c>
    </row>
    <row r="18" spans="1:5" s="141" customFormat="1" x14ac:dyDescent="0.2">
      <c r="A18" s="4" t="s">
        <v>99</v>
      </c>
      <c r="B18" s="5" t="s">
        <v>100</v>
      </c>
      <c r="C18" s="6">
        <f>C19+C42</f>
        <v>27981.010000000009</v>
      </c>
      <c r="D18" s="6">
        <f>D19+D42</f>
        <v>3897.3500000000004</v>
      </c>
      <c r="E18" s="6">
        <f>E19+E42</f>
        <v>4265.7</v>
      </c>
    </row>
    <row r="19" spans="1:5" s="141" customFormat="1" x14ac:dyDescent="0.2">
      <c r="A19" s="4" t="s">
        <v>101</v>
      </c>
      <c r="B19" s="7" t="s">
        <v>102</v>
      </c>
      <c r="C19" s="6">
        <f>C20+C27+C24+C36+C40</f>
        <v>3962.1000000000004</v>
      </c>
      <c r="D19" s="6">
        <f>D20+D27+D24+D36</f>
        <v>2402.4500000000003</v>
      </c>
      <c r="E19" s="6">
        <f>E20+E27+E24+E36</f>
        <v>2575.2999999999997</v>
      </c>
    </row>
    <row r="20" spans="1:5" s="141" customFormat="1" x14ac:dyDescent="0.2">
      <c r="A20" s="8" t="s">
        <v>103</v>
      </c>
      <c r="B20" s="5" t="s">
        <v>104</v>
      </c>
      <c r="C20" s="6">
        <f t="shared" ref="C20:E22" si="0">C21</f>
        <v>426.3</v>
      </c>
      <c r="D20" s="6">
        <f t="shared" si="0"/>
        <v>438.2</v>
      </c>
      <c r="E20" s="6">
        <f t="shared" si="0"/>
        <v>451.35</v>
      </c>
    </row>
    <row r="21" spans="1:5" s="141" customFormat="1" x14ac:dyDescent="0.2">
      <c r="A21" s="9" t="s">
        <v>105</v>
      </c>
      <c r="B21" s="10" t="s">
        <v>106</v>
      </c>
      <c r="C21" s="11">
        <f t="shared" si="0"/>
        <v>426.3</v>
      </c>
      <c r="D21" s="11">
        <f t="shared" si="0"/>
        <v>438.2</v>
      </c>
      <c r="E21" s="11">
        <f t="shared" si="0"/>
        <v>451.35</v>
      </c>
    </row>
    <row r="22" spans="1:5" s="141" customFormat="1" ht="63.75" x14ac:dyDescent="0.2">
      <c r="A22" s="9" t="s">
        <v>107</v>
      </c>
      <c r="B22" s="12" t="s">
        <v>108</v>
      </c>
      <c r="C22" s="175">
        <f t="shared" si="0"/>
        <v>426.3</v>
      </c>
      <c r="D22" s="175">
        <f t="shared" si="0"/>
        <v>438.2</v>
      </c>
      <c r="E22" s="175">
        <f t="shared" si="0"/>
        <v>451.35</v>
      </c>
    </row>
    <row r="23" spans="1:5" s="141" customFormat="1" ht="89.25" x14ac:dyDescent="0.2">
      <c r="A23" s="9" t="s">
        <v>109</v>
      </c>
      <c r="B23" s="14" t="s">
        <v>110</v>
      </c>
      <c r="C23" s="179">
        <v>426.3</v>
      </c>
      <c r="D23" s="176">
        <v>438.2</v>
      </c>
      <c r="E23" s="176">
        <v>451.35</v>
      </c>
    </row>
    <row r="24" spans="1:5" s="141" customFormat="1" x14ac:dyDescent="0.2">
      <c r="A24" s="8" t="s">
        <v>17</v>
      </c>
      <c r="B24" s="41" t="s">
        <v>18</v>
      </c>
      <c r="C24" s="177">
        <f t="shared" ref="C24:E25" si="1">C25</f>
        <v>1785.1000000000001</v>
      </c>
      <c r="D24" s="177">
        <f t="shared" si="1"/>
        <v>177.25</v>
      </c>
      <c r="E24" s="177">
        <f t="shared" si="1"/>
        <v>302.64999999999998</v>
      </c>
    </row>
    <row r="25" spans="1:5" s="141" customFormat="1" x14ac:dyDescent="0.2">
      <c r="A25" s="9" t="s">
        <v>19</v>
      </c>
      <c r="B25" s="14" t="s">
        <v>20</v>
      </c>
      <c r="C25" s="177">
        <f t="shared" si="1"/>
        <v>1785.1000000000001</v>
      </c>
      <c r="D25" s="177">
        <f t="shared" si="1"/>
        <v>177.25</v>
      </c>
      <c r="E25" s="177">
        <f t="shared" si="1"/>
        <v>302.64999999999998</v>
      </c>
    </row>
    <row r="26" spans="1:5" s="141" customFormat="1" x14ac:dyDescent="0.2">
      <c r="A26" s="9" t="s">
        <v>21</v>
      </c>
      <c r="B26" s="14" t="s">
        <v>20</v>
      </c>
      <c r="C26" s="177">
        <f>173.4+1611.7</f>
        <v>1785.1000000000001</v>
      </c>
      <c r="D26" s="178">
        <v>177.25</v>
      </c>
      <c r="E26" s="178">
        <v>302.64999999999998</v>
      </c>
    </row>
    <row r="27" spans="1:5" s="141" customFormat="1" x14ac:dyDescent="0.2">
      <c r="A27" s="17" t="s">
        <v>111</v>
      </c>
      <c r="B27" s="18" t="s">
        <v>112</v>
      </c>
      <c r="C27" s="19">
        <f>C28+C31</f>
        <v>1733</v>
      </c>
      <c r="D27" s="19">
        <f>D28+D31</f>
        <v>1768.6000000000001</v>
      </c>
      <c r="E27" s="19">
        <f>E28+E31</f>
        <v>1802.1</v>
      </c>
    </row>
    <row r="28" spans="1:5" s="141" customFormat="1" x14ac:dyDescent="0.2">
      <c r="A28" s="20" t="s">
        <v>113</v>
      </c>
      <c r="B28" s="12" t="s">
        <v>114</v>
      </c>
      <c r="C28" s="15">
        <f t="shared" ref="C28:E29" si="2">C29</f>
        <v>222</v>
      </c>
      <c r="D28" s="15">
        <f t="shared" si="2"/>
        <v>222.7</v>
      </c>
      <c r="E28" s="15">
        <f t="shared" si="2"/>
        <v>223.3</v>
      </c>
    </row>
    <row r="29" spans="1:5" s="141" customFormat="1" ht="38.25" x14ac:dyDescent="0.2">
      <c r="A29" s="21" t="s">
        <v>115</v>
      </c>
      <c r="B29" s="21" t="s">
        <v>116</v>
      </c>
      <c r="C29" s="22">
        <f t="shared" si="2"/>
        <v>222</v>
      </c>
      <c r="D29" s="22">
        <f t="shared" si="2"/>
        <v>222.7</v>
      </c>
      <c r="E29" s="22">
        <f t="shared" si="2"/>
        <v>223.3</v>
      </c>
    </row>
    <row r="30" spans="1:5" s="141" customFormat="1" ht="63.75" x14ac:dyDescent="0.2">
      <c r="A30" s="21" t="s">
        <v>117</v>
      </c>
      <c r="B30" s="21" t="s">
        <v>118</v>
      </c>
      <c r="C30" s="22">
        <v>222</v>
      </c>
      <c r="D30" s="16">
        <v>222.7</v>
      </c>
      <c r="E30" s="16">
        <v>223.3</v>
      </c>
    </row>
    <row r="31" spans="1:5" s="141" customFormat="1" x14ac:dyDescent="0.2">
      <c r="A31" s="17" t="s">
        <v>119</v>
      </c>
      <c r="B31" s="18" t="s">
        <v>120</v>
      </c>
      <c r="C31" s="6">
        <f>C32+C33</f>
        <v>1511</v>
      </c>
      <c r="D31" s="6">
        <f>D32+D33</f>
        <v>1545.9</v>
      </c>
      <c r="E31" s="6">
        <f>E32+E33</f>
        <v>1578.8</v>
      </c>
    </row>
    <row r="32" spans="1:5" s="141" customFormat="1" x14ac:dyDescent="0.2">
      <c r="A32" s="20" t="s">
        <v>121</v>
      </c>
      <c r="B32" s="12" t="s">
        <v>122</v>
      </c>
      <c r="C32" s="15">
        <v>570</v>
      </c>
      <c r="D32" s="16">
        <v>582</v>
      </c>
      <c r="E32" s="16">
        <v>591</v>
      </c>
    </row>
    <row r="33" spans="1:5" s="141" customFormat="1" x14ac:dyDescent="0.2">
      <c r="A33" s="21" t="s">
        <v>123</v>
      </c>
      <c r="B33" s="21" t="s">
        <v>124</v>
      </c>
      <c r="C33" s="15">
        <f t="shared" ref="C33:E34" si="3">C34</f>
        <v>941</v>
      </c>
      <c r="D33" s="15">
        <f t="shared" si="3"/>
        <v>963.9</v>
      </c>
      <c r="E33" s="15">
        <f t="shared" si="3"/>
        <v>987.8</v>
      </c>
    </row>
    <row r="34" spans="1:5" s="141" customFormat="1" ht="29.25" customHeight="1" x14ac:dyDescent="0.2">
      <c r="A34" s="21" t="s">
        <v>125</v>
      </c>
      <c r="B34" s="21" t="s">
        <v>126</v>
      </c>
      <c r="C34" s="13">
        <f t="shared" si="3"/>
        <v>941</v>
      </c>
      <c r="D34" s="13">
        <f t="shared" si="3"/>
        <v>963.9</v>
      </c>
      <c r="E34" s="13">
        <f t="shared" si="3"/>
        <v>987.8</v>
      </c>
    </row>
    <row r="35" spans="1:5" s="141" customFormat="1" ht="51" customHeight="1" x14ac:dyDescent="0.2">
      <c r="A35" s="21" t="s">
        <v>127</v>
      </c>
      <c r="B35" s="23" t="s">
        <v>128</v>
      </c>
      <c r="C35" s="15">
        <v>941</v>
      </c>
      <c r="D35" s="16">
        <v>963.9</v>
      </c>
      <c r="E35" s="16">
        <v>987.8</v>
      </c>
    </row>
    <row r="36" spans="1:5" s="141" customFormat="1" ht="51" customHeight="1" x14ac:dyDescent="0.2">
      <c r="A36" s="42" t="s">
        <v>22</v>
      </c>
      <c r="B36" s="43" t="s">
        <v>23</v>
      </c>
      <c r="C36" s="15">
        <f>C37</f>
        <v>17.7</v>
      </c>
      <c r="D36" s="15">
        <f t="shared" ref="D36:E38" si="4">D37</f>
        <v>18.399999999999999</v>
      </c>
      <c r="E36" s="15">
        <f t="shared" si="4"/>
        <v>19.2</v>
      </c>
    </row>
    <row r="37" spans="1:5" s="141" customFormat="1" ht="51" customHeight="1" x14ac:dyDescent="0.2">
      <c r="A37" s="21" t="s">
        <v>24</v>
      </c>
      <c r="B37" s="44" t="s">
        <v>25</v>
      </c>
      <c r="C37" s="15">
        <f>C38</f>
        <v>17.7</v>
      </c>
      <c r="D37" s="15">
        <f t="shared" si="4"/>
        <v>18.399999999999999</v>
      </c>
      <c r="E37" s="15">
        <f t="shared" si="4"/>
        <v>19.2</v>
      </c>
    </row>
    <row r="38" spans="1:5" s="141" customFormat="1" ht="51" customHeight="1" x14ac:dyDescent="0.2">
      <c r="A38" s="21" t="s">
        <v>26</v>
      </c>
      <c r="B38" s="44" t="s">
        <v>27</v>
      </c>
      <c r="C38" s="15">
        <f>C39</f>
        <v>17.7</v>
      </c>
      <c r="D38" s="15">
        <f t="shared" si="4"/>
        <v>18.399999999999999</v>
      </c>
      <c r="E38" s="15">
        <f t="shared" si="4"/>
        <v>19.2</v>
      </c>
    </row>
    <row r="39" spans="1:5" s="141" customFormat="1" ht="51" customHeight="1" x14ac:dyDescent="0.2">
      <c r="A39" s="21" t="s">
        <v>28</v>
      </c>
      <c r="B39" s="44" t="s">
        <v>29</v>
      </c>
      <c r="C39" s="15">
        <v>17.7</v>
      </c>
      <c r="D39" s="16">
        <v>18.399999999999999</v>
      </c>
      <c r="E39" s="16">
        <v>19.2</v>
      </c>
    </row>
    <row r="40" spans="1:5" s="141" customFormat="1" ht="51" customHeight="1" x14ac:dyDescent="0.2">
      <c r="A40" s="234" t="s">
        <v>275</v>
      </c>
      <c r="B40" s="234" t="s">
        <v>276</v>
      </c>
      <c r="C40" s="15">
        <f>C41</f>
        <v>0</v>
      </c>
      <c r="D40" s="16"/>
      <c r="E40" s="16"/>
    </row>
    <row r="41" spans="1:5" s="141" customFormat="1" ht="51" customHeight="1" x14ac:dyDescent="0.2">
      <c r="A41" s="235" t="s">
        <v>277</v>
      </c>
      <c r="B41" s="235" t="s">
        <v>278</v>
      </c>
      <c r="C41" s="15">
        <v>0</v>
      </c>
      <c r="D41" s="16"/>
      <c r="E41" s="16"/>
    </row>
    <row r="42" spans="1:5" s="142" customFormat="1" ht="25.5" x14ac:dyDescent="0.2">
      <c r="A42" s="24" t="s">
        <v>129</v>
      </c>
      <c r="B42" s="25" t="s">
        <v>130</v>
      </c>
      <c r="C42" s="26">
        <f>C51+C56+C43+C47</f>
        <v>24018.910000000007</v>
      </c>
      <c r="D42" s="26">
        <f>D51+D56+D43</f>
        <v>1494.9</v>
      </c>
      <c r="E42" s="26">
        <f>E51+E56+E43</f>
        <v>1690.4</v>
      </c>
    </row>
    <row r="43" spans="1:5" s="142" customFormat="1" ht="18.75" customHeight="1" x14ac:dyDescent="0.2">
      <c r="A43" s="27" t="s">
        <v>131</v>
      </c>
      <c r="B43" s="28" t="s">
        <v>132</v>
      </c>
      <c r="C43" s="29">
        <f>C46</f>
        <v>410.9</v>
      </c>
      <c r="D43" s="29">
        <f>D44</f>
        <v>0</v>
      </c>
      <c r="E43" s="29">
        <f>E44</f>
        <v>0</v>
      </c>
    </row>
    <row r="44" spans="1:5" s="142" customFormat="1" x14ac:dyDescent="0.2">
      <c r="A44" s="27" t="s">
        <v>133</v>
      </c>
      <c r="B44" s="28" t="s">
        <v>134</v>
      </c>
      <c r="C44" s="29">
        <f>C45</f>
        <v>0</v>
      </c>
      <c r="D44" s="29">
        <f>D45</f>
        <v>0</v>
      </c>
      <c r="E44" s="29">
        <f>E45</f>
        <v>0</v>
      </c>
    </row>
    <row r="45" spans="1:5" s="142" customFormat="1" ht="25.5" x14ac:dyDescent="0.2">
      <c r="A45" s="30" t="s">
        <v>135</v>
      </c>
      <c r="B45" s="31" t="s">
        <v>136</v>
      </c>
      <c r="C45" s="32"/>
      <c r="D45" s="32"/>
      <c r="E45" s="32"/>
    </row>
    <row r="46" spans="1:5" s="142" customFormat="1" ht="25.5" x14ac:dyDescent="0.2">
      <c r="A46" s="172" t="s">
        <v>233</v>
      </c>
      <c r="B46" s="173" t="s">
        <v>234</v>
      </c>
      <c r="C46" s="32">
        <v>410.9</v>
      </c>
      <c r="D46" s="32"/>
      <c r="E46" s="32"/>
    </row>
    <row r="47" spans="1:5" s="142" customFormat="1" x14ac:dyDescent="0.2">
      <c r="A47" s="174" t="s">
        <v>235</v>
      </c>
      <c r="B47" s="173" t="s">
        <v>236</v>
      </c>
      <c r="C47" s="32">
        <f>C48+C49</f>
        <v>1386.7</v>
      </c>
      <c r="D47" s="32"/>
      <c r="E47" s="32"/>
    </row>
    <row r="48" spans="1:5" s="142" customFormat="1" ht="25.5" x14ac:dyDescent="0.2">
      <c r="A48" s="223" t="s">
        <v>264</v>
      </c>
      <c r="B48" s="224" t="s">
        <v>265</v>
      </c>
      <c r="C48" s="32">
        <v>1060.5</v>
      </c>
      <c r="D48" s="32"/>
      <c r="E48" s="32"/>
    </row>
    <row r="49" spans="1:5" s="142" customFormat="1" x14ac:dyDescent="0.2">
      <c r="A49" s="225" t="s">
        <v>266</v>
      </c>
      <c r="B49" s="226" t="s">
        <v>267</v>
      </c>
      <c r="C49" s="32">
        <f>C50</f>
        <v>326.2</v>
      </c>
      <c r="D49" s="32"/>
      <c r="E49" s="32"/>
    </row>
    <row r="50" spans="1:5" s="142" customFormat="1" x14ac:dyDescent="0.2">
      <c r="A50" s="225" t="s">
        <v>268</v>
      </c>
      <c r="B50" s="227" t="s">
        <v>269</v>
      </c>
      <c r="C50" s="32">
        <v>326.2</v>
      </c>
      <c r="D50" s="32"/>
      <c r="E50" s="32"/>
    </row>
    <row r="51" spans="1:5" s="142" customFormat="1" ht="25.5" x14ac:dyDescent="0.2">
      <c r="A51" s="27" t="s">
        <v>137</v>
      </c>
      <c r="B51" s="28" t="s">
        <v>138</v>
      </c>
      <c r="C51" s="29">
        <f>C52+C54</f>
        <v>90.5</v>
      </c>
      <c r="D51" s="29">
        <f>D52+D54</f>
        <v>93.5</v>
      </c>
      <c r="E51" s="29">
        <f>E52+E54</f>
        <v>96.7</v>
      </c>
    </row>
    <row r="52" spans="1:5" s="142" customFormat="1" ht="24.75" customHeight="1" x14ac:dyDescent="0.2">
      <c r="A52" s="33" t="s">
        <v>139</v>
      </c>
      <c r="B52" s="34" t="s">
        <v>140</v>
      </c>
      <c r="C52" s="29">
        <f>C53</f>
        <v>89.8</v>
      </c>
      <c r="D52" s="29">
        <f>D53</f>
        <v>92.8</v>
      </c>
      <c r="E52" s="29">
        <f>E53</f>
        <v>96</v>
      </c>
    </row>
    <row r="53" spans="1:5" s="142" customFormat="1" ht="38.25" x14ac:dyDescent="0.2">
      <c r="A53" s="35" t="s">
        <v>141</v>
      </c>
      <c r="B53" s="34" t="s">
        <v>142</v>
      </c>
      <c r="C53" s="29">
        <v>89.8</v>
      </c>
      <c r="D53" s="29">
        <v>92.8</v>
      </c>
      <c r="E53" s="29">
        <v>96</v>
      </c>
    </row>
    <row r="54" spans="1:5" s="142" customFormat="1" ht="25.5" x14ac:dyDescent="0.2">
      <c r="A54" s="27" t="s">
        <v>143</v>
      </c>
      <c r="B54" s="28" t="s">
        <v>144</v>
      </c>
      <c r="C54" s="29">
        <f>C55</f>
        <v>0.7</v>
      </c>
      <c r="D54" s="29">
        <f>D55</f>
        <v>0.7</v>
      </c>
      <c r="E54" s="29">
        <f>E55</f>
        <v>0.7</v>
      </c>
    </row>
    <row r="55" spans="1:5" s="142" customFormat="1" ht="38.25" x14ac:dyDescent="0.2">
      <c r="A55" s="27" t="s">
        <v>145</v>
      </c>
      <c r="B55" s="28" t="s">
        <v>146</v>
      </c>
      <c r="C55" s="36">
        <v>0.7</v>
      </c>
      <c r="D55" s="36">
        <v>0.7</v>
      </c>
      <c r="E55" s="36">
        <v>0.7</v>
      </c>
    </row>
    <row r="56" spans="1:5" x14ac:dyDescent="0.2">
      <c r="A56" s="27" t="s">
        <v>147</v>
      </c>
      <c r="B56" s="28" t="s">
        <v>148</v>
      </c>
      <c r="C56" s="36">
        <f t="shared" ref="C56:E57" si="5">C57</f>
        <v>22130.810000000005</v>
      </c>
      <c r="D56" s="36">
        <f t="shared" si="5"/>
        <v>1401.4</v>
      </c>
      <c r="E56" s="36">
        <f t="shared" si="5"/>
        <v>1593.7</v>
      </c>
    </row>
    <row r="57" spans="1:5" ht="51" x14ac:dyDescent="0.2">
      <c r="A57" s="27" t="s">
        <v>149</v>
      </c>
      <c r="B57" s="37" t="s">
        <v>150</v>
      </c>
      <c r="C57" s="36">
        <f t="shared" si="5"/>
        <v>22130.810000000005</v>
      </c>
      <c r="D57" s="36">
        <f t="shared" si="5"/>
        <v>1401.4</v>
      </c>
      <c r="E57" s="36">
        <f t="shared" si="5"/>
        <v>1593.7</v>
      </c>
    </row>
    <row r="58" spans="1:5" ht="63.75" x14ac:dyDescent="0.2">
      <c r="A58" s="38" t="s">
        <v>151</v>
      </c>
      <c r="B58" s="39" t="s">
        <v>152</v>
      </c>
      <c r="C58" s="40">
        <f>390.137+70.663+5+15094+152.5+6259.6+63.3+6995.634-6995.634+95.61</f>
        <v>22130.810000000005</v>
      </c>
      <c r="D58" s="40">
        <f>1396.4+5</f>
        <v>1401.4</v>
      </c>
      <c r="E58" s="40">
        <f>5+1588.7</f>
        <v>1593.7</v>
      </c>
    </row>
  </sheetData>
  <sheetProtection selectLockedCells="1" selectUnlockedCells="1"/>
  <autoFilter ref="A17:E17"/>
  <mergeCells count="7">
    <mergeCell ref="C1:E2"/>
    <mergeCell ref="C3:E3"/>
    <mergeCell ref="C7:E11"/>
    <mergeCell ref="A13:E13"/>
    <mergeCell ref="A15:A16"/>
    <mergeCell ref="B15:B16"/>
    <mergeCell ref="C15:E15"/>
  </mergeCells>
  <phoneticPr fontId="27" type="noConversion"/>
  <conditionalFormatting sqref="C7">
    <cfRule type="expression" dxfId="3" priority="1" stopIfTrue="1">
      <formula>#REF!&lt;&gt;""</formula>
    </cfRule>
  </conditionalFormatting>
  <pageMargins left="0.70866141732283472" right="0.70866141732283472" top="0.74803149606299213" bottom="0.74803149606299213" header="0.51181102362204722" footer="0.51181102362204722"/>
  <pageSetup paperSize="9" scale="6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75"/>
  <sheetViews>
    <sheetView view="pageBreakPreview" zoomScaleSheetLayoutView="100" workbookViewId="0">
      <selection activeCell="N3" sqref="N3"/>
    </sheetView>
  </sheetViews>
  <sheetFormatPr defaultColWidth="9" defaultRowHeight="12.75" x14ac:dyDescent="0.2"/>
  <cols>
    <col min="1" max="1" width="37.5" style="75" customWidth="1"/>
    <col min="2" max="2" width="5.1640625" style="75" customWidth="1"/>
    <col min="3" max="3" width="4.1640625" style="75" customWidth="1"/>
    <col min="4" max="4" width="4.5" style="75" customWidth="1"/>
    <col min="5" max="7" width="4.1640625" style="75" customWidth="1"/>
    <col min="8" max="8" width="8.33203125" style="75" customWidth="1"/>
    <col min="9" max="9" width="7.1640625" style="75" customWidth="1"/>
    <col min="10" max="10" width="14.5" style="75" customWidth="1"/>
    <col min="11" max="11" width="12.1640625" style="75" customWidth="1"/>
    <col min="12" max="12" width="12.5" style="75" customWidth="1"/>
    <col min="13" max="15" width="9" style="129"/>
    <col min="16" max="16" width="12.6640625" style="129" bestFit="1" customWidth="1"/>
    <col min="17" max="17" width="10.83203125" style="129" bestFit="1" customWidth="1"/>
    <col min="18" max="18" width="15.6640625" style="129" customWidth="1"/>
    <col min="19" max="16384" width="9" style="129"/>
  </cols>
  <sheetData>
    <row r="2" spans="1:12" ht="69" customHeight="1" x14ac:dyDescent="0.2">
      <c r="A2" s="53"/>
      <c r="B2" s="53"/>
      <c r="C2" s="53"/>
      <c r="D2" s="54"/>
      <c r="E2" s="54"/>
      <c r="F2" s="54"/>
      <c r="G2" s="54"/>
      <c r="H2" s="54"/>
      <c r="I2" s="129"/>
      <c r="J2" s="310" t="s">
        <v>253</v>
      </c>
      <c r="K2" s="310"/>
      <c r="L2" s="310"/>
    </row>
    <row r="3" spans="1:12" ht="18.75" customHeight="1" x14ac:dyDescent="0.2">
      <c r="A3" s="53"/>
      <c r="B3" s="53"/>
      <c r="C3" s="53"/>
      <c r="D3" s="54"/>
      <c r="E3" s="54"/>
      <c r="F3" s="54"/>
      <c r="G3" s="54"/>
      <c r="H3" s="54"/>
      <c r="I3" s="129"/>
      <c r="J3" s="311" t="s">
        <v>298</v>
      </c>
      <c r="K3" s="311"/>
      <c r="L3" s="311"/>
    </row>
    <row r="4" spans="1:12" ht="21" customHeight="1" x14ac:dyDescent="0.2">
      <c r="A4" s="53"/>
      <c r="B4" s="53"/>
      <c r="C4" s="53"/>
      <c r="D4" s="54"/>
      <c r="E4" s="54"/>
      <c r="F4" s="54"/>
      <c r="G4" s="54"/>
      <c r="H4" s="54"/>
      <c r="I4" s="129"/>
      <c r="J4" s="190"/>
      <c r="K4" s="190"/>
      <c r="L4" s="190"/>
    </row>
    <row r="5" spans="1:12" ht="131.25" customHeight="1" x14ac:dyDescent="0.2">
      <c r="A5" s="53"/>
      <c r="B5" s="53"/>
      <c r="C5" s="53"/>
      <c r="D5" s="54"/>
      <c r="E5" s="54"/>
      <c r="F5" s="54"/>
      <c r="G5" s="54"/>
      <c r="H5" s="54"/>
      <c r="I5" s="129"/>
      <c r="J5" s="312" t="s">
        <v>290</v>
      </c>
      <c r="K5" s="312"/>
      <c r="L5" s="312"/>
    </row>
    <row r="6" spans="1:12" ht="33" customHeight="1" x14ac:dyDescent="0.2">
      <c r="A6" s="53"/>
      <c r="B6" s="53"/>
      <c r="C6" s="53"/>
      <c r="D6" s="54"/>
      <c r="E6" s="54"/>
      <c r="F6" s="54"/>
      <c r="G6" s="54"/>
      <c r="H6" s="54"/>
      <c r="I6" s="270"/>
      <c r="J6" s="270"/>
      <c r="K6" s="270"/>
      <c r="L6" s="270"/>
    </row>
    <row r="7" spans="1:12" ht="48" customHeight="1" x14ac:dyDescent="0.2">
      <c r="A7" s="313" t="s">
        <v>12</v>
      </c>
      <c r="B7" s="313"/>
      <c r="C7" s="313"/>
      <c r="D7" s="313"/>
      <c r="E7" s="313"/>
      <c r="F7" s="313"/>
      <c r="G7" s="313"/>
      <c r="H7" s="313"/>
      <c r="I7" s="313"/>
      <c r="J7" s="313"/>
      <c r="K7" s="313"/>
      <c r="L7" s="313"/>
    </row>
    <row r="8" spans="1:12" ht="15" customHeight="1" x14ac:dyDescent="0.2">
      <c r="A8" s="55"/>
      <c r="B8" s="55"/>
      <c r="C8" s="55"/>
      <c r="D8" s="55"/>
      <c r="E8" s="55"/>
      <c r="F8" s="55"/>
      <c r="G8" s="55"/>
      <c r="H8" s="55"/>
      <c r="I8" s="314" t="s">
        <v>90</v>
      </c>
      <c r="J8" s="314"/>
      <c r="K8" s="314"/>
      <c r="L8" s="314"/>
    </row>
    <row r="9" spans="1:12" ht="19.899999999999999" customHeight="1" x14ac:dyDescent="0.2">
      <c r="A9" s="309" t="s">
        <v>92</v>
      </c>
      <c r="B9" s="309" t="s">
        <v>64</v>
      </c>
      <c r="C9" s="309" t="s">
        <v>153</v>
      </c>
      <c r="D9" s="309" t="s">
        <v>154</v>
      </c>
      <c r="E9" s="309" t="s">
        <v>155</v>
      </c>
      <c r="F9" s="309"/>
      <c r="G9" s="309"/>
      <c r="H9" s="309"/>
      <c r="I9" s="309" t="s">
        <v>156</v>
      </c>
      <c r="J9" s="309" t="s">
        <v>93</v>
      </c>
      <c r="K9" s="309"/>
      <c r="L9" s="309"/>
    </row>
    <row r="10" spans="1:12" ht="16.350000000000001" customHeight="1" x14ac:dyDescent="0.2">
      <c r="A10" s="309"/>
      <c r="B10" s="309"/>
      <c r="C10" s="309"/>
      <c r="D10" s="309"/>
      <c r="E10" s="309"/>
      <c r="F10" s="309"/>
      <c r="G10" s="309"/>
      <c r="H10" s="309"/>
      <c r="I10" s="309"/>
      <c r="J10" s="269" t="s">
        <v>94</v>
      </c>
      <c r="K10" s="269" t="s">
        <v>95</v>
      </c>
      <c r="L10" s="269" t="s">
        <v>5</v>
      </c>
    </row>
    <row r="11" spans="1:12" ht="14.45" customHeight="1" x14ac:dyDescent="0.2">
      <c r="A11" s="56" t="s">
        <v>89</v>
      </c>
      <c r="B11" s="56">
        <v>2</v>
      </c>
      <c r="C11" s="56" t="s">
        <v>96</v>
      </c>
      <c r="D11" s="56" t="s">
        <v>97</v>
      </c>
      <c r="E11" s="56" t="s">
        <v>98</v>
      </c>
      <c r="F11" s="56" t="s">
        <v>157</v>
      </c>
      <c r="G11" s="56" t="s">
        <v>158</v>
      </c>
      <c r="H11" s="56" t="s">
        <v>159</v>
      </c>
      <c r="I11" s="56" t="s">
        <v>160</v>
      </c>
      <c r="J11" s="56" t="s">
        <v>161</v>
      </c>
      <c r="K11" s="56" t="s">
        <v>162</v>
      </c>
      <c r="L11" s="56" t="s">
        <v>163</v>
      </c>
    </row>
    <row r="12" spans="1:12" ht="14.45" customHeight="1" x14ac:dyDescent="0.2">
      <c r="A12" s="109" t="s">
        <v>164</v>
      </c>
      <c r="B12" s="110">
        <v>923</v>
      </c>
      <c r="C12" s="109"/>
      <c r="D12" s="109"/>
      <c r="E12" s="109"/>
      <c r="F12" s="109"/>
      <c r="G12" s="109"/>
      <c r="H12" s="109"/>
      <c r="I12" s="109"/>
      <c r="J12" s="245">
        <f>J13+J55+J74+J106+J147+J155+J162+J169+J64</f>
        <v>27981.01</v>
      </c>
      <c r="K12" s="245">
        <f>K13+K55+K74+K106+K147+K155+K162+K169+K64</f>
        <v>3897.3999999999996</v>
      </c>
      <c r="L12" s="245">
        <f>L13+L55+L74+L106+L147+L155+L162+L169+L64</f>
        <v>4265.7</v>
      </c>
    </row>
    <row r="13" spans="1:12" ht="25.5" x14ac:dyDescent="0.2">
      <c r="A13" s="157" t="s">
        <v>165</v>
      </c>
      <c r="B13" s="110">
        <v>923</v>
      </c>
      <c r="C13" s="42" t="s">
        <v>166</v>
      </c>
      <c r="D13" s="157"/>
      <c r="E13" s="157"/>
      <c r="F13" s="157"/>
      <c r="G13" s="157"/>
      <c r="H13" s="157"/>
      <c r="I13" s="157"/>
      <c r="J13" s="246">
        <f>J14+J24+J49+J43</f>
        <v>3546.0812000000001</v>
      </c>
      <c r="K13" s="246">
        <f>K14+K24+K49+K43</f>
        <v>1868.8999999999999</v>
      </c>
      <c r="L13" s="246">
        <f>L14+L24+L49+L43</f>
        <v>1994.53</v>
      </c>
    </row>
    <row r="14" spans="1:12" ht="34.5" customHeight="1" x14ac:dyDescent="0.2">
      <c r="A14" s="109" t="s">
        <v>167</v>
      </c>
      <c r="B14" s="110">
        <v>923</v>
      </c>
      <c r="C14" s="21" t="s">
        <v>166</v>
      </c>
      <c r="D14" s="21" t="s">
        <v>168</v>
      </c>
      <c r="E14" s="42"/>
      <c r="F14" s="42"/>
      <c r="G14" s="42"/>
      <c r="H14" s="42"/>
      <c r="I14" s="21"/>
      <c r="J14" s="246">
        <f t="shared" ref="J14:L18" si="0">J15</f>
        <v>420.7</v>
      </c>
      <c r="K14" s="246">
        <f t="shared" si="0"/>
        <v>420.7</v>
      </c>
      <c r="L14" s="246">
        <f t="shared" si="0"/>
        <v>420.7</v>
      </c>
    </row>
    <row r="15" spans="1:12" ht="63.75" x14ac:dyDescent="0.2">
      <c r="A15" s="109" t="s">
        <v>7</v>
      </c>
      <c r="B15" s="110">
        <v>923</v>
      </c>
      <c r="C15" s="21" t="s">
        <v>166</v>
      </c>
      <c r="D15" s="21" t="s">
        <v>168</v>
      </c>
      <c r="E15" s="21">
        <v>65</v>
      </c>
      <c r="F15" s="21"/>
      <c r="G15" s="21"/>
      <c r="H15" s="21"/>
      <c r="I15" s="21"/>
      <c r="J15" s="169">
        <f t="shared" si="0"/>
        <v>420.7</v>
      </c>
      <c r="K15" s="169">
        <f t="shared" si="0"/>
        <v>420.7</v>
      </c>
      <c r="L15" s="169">
        <f t="shared" si="0"/>
        <v>420.7</v>
      </c>
    </row>
    <row r="16" spans="1:12" ht="51" x14ac:dyDescent="0.2">
      <c r="A16" s="109" t="s">
        <v>8</v>
      </c>
      <c r="B16" s="110">
        <v>923</v>
      </c>
      <c r="C16" s="21" t="s">
        <v>166</v>
      </c>
      <c r="D16" s="21" t="s">
        <v>168</v>
      </c>
      <c r="E16" s="21">
        <v>65</v>
      </c>
      <c r="F16" s="21" t="s">
        <v>89</v>
      </c>
      <c r="G16" s="21"/>
      <c r="H16" s="21"/>
      <c r="I16" s="21"/>
      <c r="J16" s="169">
        <f>J17+J20</f>
        <v>420.7</v>
      </c>
      <c r="K16" s="169">
        <f t="shared" si="0"/>
        <v>420.7</v>
      </c>
      <c r="L16" s="169">
        <f t="shared" si="0"/>
        <v>420.7</v>
      </c>
    </row>
    <row r="17" spans="1:12" ht="25.5" x14ac:dyDescent="0.2">
      <c r="A17" s="109" t="s">
        <v>171</v>
      </c>
      <c r="B17" s="110">
        <v>923</v>
      </c>
      <c r="C17" s="21" t="s">
        <v>166</v>
      </c>
      <c r="D17" s="21" t="s">
        <v>168</v>
      </c>
      <c r="E17" s="21">
        <v>65</v>
      </c>
      <c r="F17" s="21" t="s">
        <v>89</v>
      </c>
      <c r="G17" s="21" t="s">
        <v>170</v>
      </c>
      <c r="H17" s="21">
        <v>41150</v>
      </c>
      <c r="I17" s="21"/>
      <c r="J17" s="169">
        <f>J18</f>
        <v>320.7</v>
      </c>
      <c r="K17" s="169">
        <f>K18</f>
        <v>420.7</v>
      </c>
      <c r="L17" s="169">
        <f>L18</f>
        <v>420.7</v>
      </c>
    </row>
    <row r="18" spans="1:12" ht="102" x14ac:dyDescent="0.2">
      <c r="A18" s="109" t="s">
        <v>172</v>
      </c>
      <c r="B18" s="110">
        <v>923</v>
      </c>
      <c r="C18" s="21" t="s">
        <v>166</v>
      </c>
      <c r="D18" s="21" t="s">
        <v>168</v>
      </c>
      <c r="E18" s="21">
        <v>65</v>
      </c>
      <c r="F18" s="21" t="s">
        <v>89</v>
      </c>
      <c r="G18" s="21" t="s">
        <v>170</v>
      </c>
      <c r="H18" s="21">
        <v>41150</v>
      </c>
      <c r="I18" s="21">
        <v>100</v>
      </c>
      <c r="J18" s="169">
        <f t="shared" si="0"/>
        <v>320.7</v>
      </c>
      <c r="K18" s="169">
        <f t="shared" si="0"/>
        <v>420.7</v>
      </c>
      <c r="L18" s="169">
        <f t="shared" si="0"/>
        <v>420.7</v>
      </c>
    </row>
    <row r="19" spans="1:12" ht="38.25" x14ac:dyDescent="0.2">
      <c r="A19" s="109" t="s">
        <v>173</v>
      </c>
      <c r="B19" s="110">
        <v>923</v>
      </c>
      <c r="C19" s="21" t="s">
        <v>166</v>
      </c>
      <c r="D19" s="21" t="s">
        <v>168</v>
      </c>
      <c r="E19" s="21">
        <v>65</v>
      </c>
      <c r="F19" s="21" t="s">
        <v>89</v>
      </c>
      <c r="G19" s="21" t="s">
        <v>170</v>
      </c>
      <c r="H19" s="21">
        <v>41150</v>
      </c>
      <c r="I19" s="21">
        <v>120</v>
      </c>
      <c r="J19" s="169">
        <f>420.7-100</f>
        <v>320.7</v>
      </c>
      <c r="K19" s="169">
        <v>420.7</v>
      </c>
      <c r="L19" s="169">
        <v>420.7</v>
      </c>
    </row>
    <row r="20" spans="1:12" ht="38.25" x14ac:dyDescent="0.2">
      <c r="A20" s="109" t="s">
        <v>287</v>
      </c>
      <c r="B20" s="110">
        <v>923</v>
      </c>
      <c r="C20" s="21" t="s">
        <v>166</v>
      </c>
      <c r="D20" s="21" t="s">
        <v>168</v>
      </c>
      <c r="E20" s="21" t="s">
        <v>176</v>
      </c>
      <c r="F20" s="21" t="s">
        <v>89</v>
      </c>
      <c r="G20" s="21" t="s">
        <v>170</v>
      </c>
      <c r="H20" s="21" t="s">
        <v>272</v>
      </c>
      <c r="I20" s="109"/>
      <c r="J20" s="169">
        <f>J21</f>
        <v>100</v>
      </c>
      <c r="K20" s="169"/>
      <c r="L20" s="169"/>
    </row>
    <row r="21" spans="1:12" ht="76.5" x14ac:dyDescent="0.2">
      <c r="A21" s="34" t="s">
        <v>274</v>
      </c>
      <c r="B21" s="110">
        <v>923</v>
      </c>
      <c r="C21" s="21" t="s">
        <v>166</v>
      </c>
      <c r="D21" s="21" t="s">
        <v>168</v>
      </c>
      <c r="E21" s="21" t="s">
        <v>176</v>
      </c>
      <c r="F21" s="21" t="s">
        <v>89</v>
      </c>
      <c r="G21" s="21" t="s">
        <v>170</v>
      </c>
      <c r="H21" s="21" t="s">
        <v>273</v>
      </c>
      <c r="I21" s="109"/>
      <c r="J21" s="169">
        <f>J22</f>
        <v>100</v>
      </c>
      <c r="K21" s="169"/>
      <c r="L21" s="169"/>
    </row>
    <row r="22" spans="1:12" ht="102" x14ac:dyDescent="0.2">
      <c r="A22" s="109" t="s">
        <v>172</v>
      </c>
      <c r="B22" s="110">
        <v>923</v>
      </c>
      <c r="C22" s="21" t="s">
        <v>166</v>
      </c>
      <c r="D22" s="21" t="s">
        <v>168</v>
      </c>
      <c r="E22" s="21" t="s">
        <v>176</v>
      </c>
      <c r="F22" s="21" t="s">
        <v>89</v>
      </c>
      <c r="G22" s="21" t="s">
        <v>170</v>
      </c>
      <c r="H22" s="21" t="s">
        <v>273</v>
      </c>
      <c r="I22" s="109">
        <v>100</v>
      </c>
      <c r="J22" s="169">
        <f>J23</f>
        <v>100</v>
      </c>
      <c r="K22" s="169"/>
      <c r="L22" s="169"/>
    </row>
    <row r="23" spans="1:12" ht="38.25" x14ac:dyDescent="0.2">
      <c r="A23" s="109" t="s">
        <v>173</v>
      </c>
      <c r="B23" s="110">
        <v>923</v>
      </c>
      <c r="C23" s="21" t="s">
        <v>166</v>
      </c>
      <c r="D23" s="21" t="s">
        <v>168</v>
      </c>
      <c r="E23" s="21" t="s">
        <v>176</v>
      </c>
      <c r="F23" s="21" t="s">
        <v>89</v>
      </c>
      <c r="G23" s="21" t="s">
        <v>170</v>
      </c>
      <c r="H23" s="21" t="s">
        <v>273</v>
      </c>
      <c r="I23" s="109">
        <v>120</v>
      </c>
      <c r="J23" s="169">
        <v>100</v>
      </c>
      <c r="K23" s="169"/>
      <c r="L23" s="169"/>
    </row>
    <row r="24" spans="1:12" ht="57.75" customHeight="1" x14ac:dyDescent="0.2">
      <c r="A24" s="109" t="s">
        <v>174</v>
      </c>
      <c r="B24" s="110">
        <v>923</v>
      </c>
      <c r="C24" s="21" t="s">
        <v>166</v>
      </c>
      <c r="D24" s="21" t="s">
        <v>175</v>
      </c>
      <c r="E24" s="21"/>
      <c r="F24" s="21"/>
      <c r="G24" s="21"/>
      <c r="H24" s="21"/>
      <c r="I24" s="109"/>
      <c r="J24" s="246">
        <f t="shared" ref="J24:L25" si="1">J25</f>
        <v>3111.0812000000001</v>
      </c>
      <c r="K24" s="246">
        <f t="shared" si="1"/>
        <v>1433.8999999999999</v>
      </c>
      <c r="L24" s="246">
        <f t="shared" si="1"/>
        <v>1559.53</v>
      </c>
    </row>
    <row r="25" spans="1:12" ht="63.75" x14ac:dyDescent="0.2">
      <c r="A25" s="109" t="s">
        <v>9</v>
      </c>
      <c r="B25" s="110">
        <v>923</v>
      </c>
      <c r="C25" s="21" t="s">
        <v>166</v>
      </c>
      <c r="D25" s="21" t="s">
        <v>175</v>
      </c>
      <c r="E25" s="21" t="s">
        <v>176</v>
      </c>
      <c r="F25" s="21"/>
      <c r="G25" s="21"/>
      <c r="H25" s="21"/>
      <c r="I25" s="109"/>
      <c r="J25" s="169">
        <f t="shared" si="1"/>
        <v>3111.0812000000001</v>
      </c>
      <c r="K25" s="169">
        <f t="shared" si="1"/>
        <v>1433.8999999999999</v>
      </c>
      <c r="L25" s="169">
        <f t="shared" si="1"/>
        <v>1559.53</v>
      </c>
    </row>
    <row r="26" spans="1:12" ht="76.5" x14ac:dyDescent="0.2">
      <c r="A26" s="109" t="s">
        <v>10</v>
      </c>
      <c r="B26" s="110">
        <v>923</v>
      </c>
      <c r="C26" s="21" t="s">
        <v>166</v>
      </c>
      <c r="D26" s="21" t="s">
        <v>175</v>
      </c>
      <c r="E26" s="21" t="s">
        <v>176</v>
      </c>
      <c r="F26" s="21" t="s">
        <v>97</v>
      </c>
      <c r="G26" s="21"/>
      <c r="H26" s="21"/>
      <c r="I26" s="109"/>
      <c r="J26" s="169">
        <f>J27+J30+J40+J37</f>
        <v>3111.0812000000001</v>
      </c>
      <c r="K26" s="169">
        <f>K27+K30+K40</f>
        <v>1433.8999999999999</v>
      </c>
      <c r="L26" s="169">
        <f>L27+L30+L40</f>
        <v>1559.53</v>
      </c>
    </row>
    <row r="27" spans="1:12" ht="38.25" x14ac:dyDescent="0.2">
      <c r="A27" s="109" t="s">
        <v>177</v>
      </c>
      <c r="B27" s="110">
        <v>923</v>
      </c>
      <c r="C27" s="21" t="s">
        <v>166</v>
      </c>
      <c r="D27" s="21" t="s">
        <v>175</v>
      </c>
      <c r="E27" s="21" t="s">
        <v>176</v>
      </c>
      <c r="F27" s="21" t="s">
        <v>97</v>
      </c>
      <c r="G27" s="21" t="s">
        <v>170</v>
      </c>
      <c r="H27" s="21" t="s">
        <v>178</v>
      </c>
      <c r="I27" s="109"/>
      <c r="J27" s="169">
        <f t="shared" ref="J27:L28" si="2">J28</f>
        <v>621.4</v>
      </c>
      <c r="K27" s="169">
        <f t="shared" si="2"/>
        <v>686.66</v>
      </c>
      <c r="L27" s="169">
        <f t="shared" si="2"/>
        <v>696.7</v>
      </c>
    </row>
    <row r="28" spans="1:12" ht="102" x14ac:dyDescent="0.2">
      <c r="A28" s="109" t="s">
        <v>172</v>
      </c>
      <c r="B28" s="110">
        <v>923</v>
      </c>
      <c r="C28" s="21" t="s">
        <v>166</v>
      </c>
      <c r="D28" s="21" t="s">
        <v>175</v>
      </c>
      <c r="E28" s="21" t="s">
        <v>176</v>
      </c>
      <c r="F28" s="21" t="s">
        <v>97</v>
      </c>
      <c r="G28" s="21" t="s">
        <v>170</v>
      </c>
      <c r="H28" s="21" t="s">
        <v>178</v>
      </c>
      <c r="I28" s="109">
        <v>100</v>
      </c>
      <c r="J28" s="169">
        <f t="shared" si="2"/>
        <v>621.4</v>
      </c>
      <c r="K28" s="169">
        <f t="shared" si="2"/>
        <v>686.66</v>
      </c>
      <c r="L28" s="169">
        <f t="shared" si="2"/>
        <v>696.7</v>
      </c>
    </row>
    <row r="29" spans="1:12" ht="38.25" x14ac:dyDescent="0.2">
      <c r="A29" s="109" t="s">
        <v>173</v>
      </c>
      <c r="B29" s="110">
        <v>923</v>
      </c>
      <c r="C29" s="21" t="s">
        <v>166</v>
      </c>
      <c r="D29" s="21" t="s">
        <v>175</v>
      </c>
      <c r="E29" s="21" t="s">
        <v>176</v>
      </c>
      <c r="F29" s="21" t="s">
        <v>97</v>
      </c>
      <c r="G29" s="21" t="s">
        <v>170</v>
      </c>
      <c r="H29" s="21" t="s">
        <v>178</v>
      </c>
      <c r="I29" s="109">
        <v>120</v>
      </c>
      <c r="J29" s="169">
        <f>651.4-30</f>
        <v>621.4</v>
      </c>
      <c r="K29" s="169">
        <v>686.66</v>
      </c>
      <c r="L29" s="169">
        <v>696.7</v>
      </c>
    </row>
    <row r="30" spans="1:12" ht="25.5" x14ac:dyDescent="0.2">
      <c r="A30" s="109" t="s">
        <v>179</v>
      </c>
      <c r="B30" s="110">
        <v>923</v>
      </c>
      <c r="C30" s="21" t="s">
        <v>166</v>
      </c>
      <c r="D30" s="21" t="s">
        <v>175</v>
      </c>
      <c r="E30" s="21" t="s">
        <v>176</v>
      </c>
      <c r="F30" s="21" t="s">
        <v>97</v>
      </c>
      <c r="G30" s="21" t="s">
        <v>170</v>
      </c>
      <c r="H30" s="21" t="s">
        <v>180</v>
      </c>
      <c r="I30" s="109"/>
      <c r="J30" s="169">
        <f>J31+J33</f>
        <v>2259.5192000000002</v>
      </c>
      <c r="K30" s="169">
        <f>K31+K33</f>
        <v>746.54</v>
      </c>
      <c r="L30" s="169">
        <f>L31+L33</f>
        <v>862.13</v>
      </c>
    </row>
    <row r="31" spans="1:12" ht="38.25" x14ac:dyDescent="0.2">
      <c r="A31" s="109" t="s">
        <v>181</v>
      </c>
      <c r="B31" s="110">
        <v>923</v>
      </c>
      <c r="C31" s="21" t="s">
        <v>166</v>
      </c>
      <c r="D31" s="21" t="s">
        <v>175</v>
      </c>
      <c r="E31" s="21" t="s">
        <v>176</v>
      </c>
      <c r="F31" s="21" t="s">
        <v>97</v>
      </c>
      <c r="G31" s="21" t="s">
        <v>170</v>
      </c>
      <c r="H31" s="21" t="s">
        <v>180</v>
      </c>
      <c r="I31" s="109">
        <v>200</v>
      </c>
      <c r="J31" s="169">
        <f>J32</f>
        <v>1574.1192000000001</v>
      </c>
      <c r="K31" s="169">
        <f>K32</f>
        <v>176.64892</v>
      </c>
      <c r="L31" s="169">
        <f>L32</f>
        <v>176.73891999999998</v>
      </c>
    </row>
    <row r="32" spans="1:12" ht="51" x14ac:dyDescent="0.2">
      <c r="A32" s="109" t="s">
        <v>182</v>
      </c>
      <c r="B32" s="110">
        <v>923</v>
      </c>
      <c r="C32" s="21" t="s">
        <v>166</v>
      </c>
      <c r="D32" s="21" t="s">
        <v>175</v>
      </c>
      <c r="E32" s="21" t="s">
        <v>176</v>
      </c>
      <c r="F32" s="21" t="s">
        <v>97</v>
      </c>
      <c r="G32" s="21" t="s">
        <v>170</v>
      </c>
      <c r="H32" s="21" t="s">
        <v>180</v>
      </c>
      <c r="I32" s="109">
        <v>240</v>
      </c>
      <c r="J32" s="169">
        <f>1574.1192</f>
        <v>1574.1192000000001</v>
      </c>
      <c r="K32" s="169">
        <f>176.66-0.01108</f>
        <v>176.64892</v>
      </c>
      <c r="L32" s="169">
        <f>176.7+0.03892</f>
        <v>176.73891999999998</v>
      </c>
    </row>
    <row r="33" spans="1:12" x14ac:dyDescent="0.2">
      <c r="A33" s="109" t="s">
        <v>183</v>
      </c>
      <c r="B33" s="110">
        <v>923</v>
      </c>
      <c r="C33" s="21" t="s">
        <v>166</v>
      </c>
      <c r="D33" s="21" t="s">
        <v>175</v>
      </c>
      <c r="E33" s="21" t="s">
        <v>176</v>
      </c>
      <c r="F33" s="21" t="s">
        <v>97</v>
      </c>
      <c r="G33" s="21" t="s">
        <v>170</v>
      </c>
      <c r="H33" s="21" t="s">
        <v>180</v>
      </c>
      <c r="I33" s="109">
        <v>800</v>
      </c>
      <c r="J33" s="169">
        <f>J35+J34</f>
        <v>685.4</v>
      </c>
      <c r="K33" s="169">
        <f>K35</f>
        <v>569.89107999999999</v>
      </c>
      <c r="L33" s="169">
        <f>L35</f>
        <v>685.39107999999999</v>
      </c>
    </row>
    <row r="34" spans="1:12" x14ac:dyDescent="0.2">
      <c r="A34" s="247" t="s">
        <v>244</v>
      </c>
      <c r="B34" s="109">
        <v>923</v>
      </c>
      <c r="C34" s="248" t="s">
        <v>166</v>
      </c>
      <c r="D34" s="248" t="s">
        <v>175</v>
      </c>
      <c r="E34" s="248" t="s">
        <v>176</v>
      </c>
      <c r="F34" s="248" t="s">
        <v>97</v>
      </c>
      <c r="G34" s="248" t="s">
        <v>170</v>
      </c>
      <c r="H34" s="248" t="s">
        <v>180</v>
      </c>
      <c r="I34" s="247">
        <v>830</v>
      </c>
      <c r="J34" s="169">
        <v>20</v>
      </c>
      <c r="K34" s="169">
        <v>0</v>
      </c>
      <c r="L34" s="169">
        <v>0</v>
      </c>
    </row>
    <row r="35" spans="1:12" ht="25.5" x14ac:dyDescent="0.2">
      <c r="A35" s="109" t="s">
        <v>184</v>
      </c>
      <c r="B35" s="110">
        <v>923</v>
      </c>
      <c r="C35" s="21" t="s">
        <v>166</v>
      </c>
      <c r="D35" s="21" t="s">
        <v>175</v>
      </c>
      <c r="E35" s="21" t="s">
        <v>176</v>
      </c>
      <c r="F35" s="21" t="s">
        <v>97</v>
      </c>
      <c r="G35" s="21" t="s">
        <v>170</v>
      </c>
      <c r="H35" s="21" t="s">
        <v>180</v>
      </c>
      <c r="I35" s="109">
        <v>850</v>
      </c>
      <c r="J35" s="169">
        <v>665.4</v>
      </c>
      <c r="K35" s="169">
        <f>585.39108-15.5</f>
        <v>569.89107999999999</v>
      </c>
      <c r="L35" s="169">
        <v>685.39107999999999</v>
      </c>
    </row>
    <row r="36" spans="1:12" ht="38.25" x14ac:dyDescent="0.2">
      <c r="A36" s="109" t="s">
        <v>287</v>
      </c>
      <c r="B36" s="110">
        <v>923</v>
      </c>
      <c r="C36" s="21" t="s">
        <v>166</v>
      </c>
      <c r="D36" s="21" t="s">
        <v>175</v>
      </c>
      <c r="E36" s="21" t="s">
        <v>176</v>
      </c>
      <c r="F36" s="21" t="s">
        <v>97</v>
      </c>
      <c r="G36" s="21" t="s">
        <v>170</v>
      </c>
      <c r="H36" s="21" t="s">
        <v>272</v>
      </c>
      <c r="I36" s="109"/>
      <c r="J36" s="169">
        <f>J37</f>
        <v>229.46199999999999</v>
      </c>
      <c r="K36" s="169"/>
      <c r="L36" s="169"/>
    </row>
    <row r="37" spans="1:12" ht="76.5" x14ac:dyDescent="0.2">
      <c r="A37" s="34" t="s">
        <v>274</v>
      </c>
      <c r="B37" s="110">
        <v>923</v>
      </c>
      <c r="C37" s="21" t="s">
        <v>166</v>
      </c>
      <c r="D37" s="21" t="s">
        <v>175</v>
      </c>
      <c r="E37" s="21" t="s">
        <v>176</v>
      </c>
      <c r="F37" s="21" t="s">
        <v>97</v>
      </c>
      <c r="G37" s="21" t="s">
        <v>170</v>
      </c>
      <c r="H37" s="21" t="s">
        <v>273</v>
      </c>
      <c r="I37" s="109"/>
      <c r="J37" s="169">
        <f>J38</f>
        <v>229.46199999999999</v>
      </c>
      <c r="K37" s="169"/>
      <c r="L37" s="169"/>
    </row>
    <row r="38" spans="1:12" ht="102" x14ac:dyDescent="0.2">
      <c r="A38" s="109" t="s">
        <v>172</v>
      </c>
      <c r="B38" s="110">
        <v>923</v>
      </c>
      <c r="C38" s="21" t="s">
        <v>166</v>
      </c>
      <c r="D38" s="21" t="s">
        <v>175</v>
      </c>
      <c r="E38" s="21" t="s">
        <v>176</v>
      </c>
      <c r="F38" s="21" t="s">
        <v>97</v>
      </c>
      <c r="G38" s="21" t="s">
        <v>170</v>
      </c>
      <c r="H38" s="21" t="s">
        <v>273</v>
      </c>
      <c r="I38" s="109">
        <v>100</v>
      </c>
      <c r="J38" s="169">
        <f>J39</f>
        <v>229.46199999999999</v>
      </c>
      <c r="K38" s="169"/>
      <c r="L38" s="169"/>
    </row>
    <row r="39" spans="1:12" ht="38.25" x14ac:dyDescent="0.2">
      <c r="A39" s="109" t="s">
        <v>173</v>
      </c>
      <c r="B39" s="110">
        <v>923</v>
      </c>
      <c r="C39" s="21" t="s">
        <v>166</v>
      </c>
      <c r="D39" s="21" t="s">
        <v>175</v>
      </c>
      <c r="E39" s="21" t="s">
        <v>176</v>
      </c>
      <c r="F39" s="21" t="s">
        <v>97</v>
      </c>
      <c r="G39" s="21" t="s">
        <v>170</v>
      </c>
      <c r="H39" s="21" t="s">
        <v>273</v>
      </c>
      <c r="I39" s="109">
        <v>120</v>
      </c>
      <c r="J39" s="169">
        <f>229.462</f>
        <v>229.46199999999999</v>
      </c>
      <c r="K39" s="169"/>
      <c r="L39" s="169"/>
    </row>
    <row r="40" spans="1:12" ht="165.75" x14ac:dyDescent="0.2">
      <c r="A40" s="109" t="s">
        <v>185</v>
      </c>
      <c r="B40" s="110">
        <v>923</v>
      </c>
      <c r="C40" s="21" t="s">
        <v>166</v>
      </c>
      <c r="D40" s="21" t="s">
        <v>175</v>
      </c>
      <c r="E40" s="21" t="s">
        <v>176</v>
      </c>
      <c r="F40" s="21" t="s">
        <v>97</v>
      </c>
      <c r="G40" s="21" t="s">
        <v>170</v>
      </c>
      <c r="H40" s="21" t="s">
        <v>186</v>
      </c>
      <c r="I40" s="109"/>
      <c r="J40" s="169">
        <f t="shared" ref="J40:L41" si="3">J41</f>
        <v>0.7</v>
      </c>
      <c r="K40" s="169">
        <f t="shared" si="3"/>
        <v>0.7</v>
      </c>
      <c r="L40" s="169">
        <f t="shared" si="3"/>
        <v>0.7</v>
      </c>
    </row>
    <row r="41" spans="1:12" ht="38.25" x14ac:dyDescent="0.2">
      <c r="A41" s="109" t="s">
        <v>181</v>
      </c>
      <c r="B41" s="110">
        <v>923</v>
      </c>
      <c r="C41" s="21" t="s">
        <v>166</v>
      </c>
      <c r="D41" s="21" t="s">
        <v>175</v>
      </c>
      <c r="E41" s="21" t="s">
        <v>176</v>
      </c>
      <c r="F41" s="21" t="s">
        <v>97</v>
      </c>
      <c r="G41" s="21" t="s">
        <v>170</v>
      </c>
      <c r="H41" s="21" t="s">
        <v>186</v>
      </c>
      <c r="I41" s="109">
        <v>200</v>
      </c>
      <c r="J41" s="169">
        <f t="shared" si="3"/>
        <v>0.7</v>
      </c>
      <c r="K41" s="169">
        <f t="shared" si="3"/>
        <v>0.7</v>
      </c>
      <c r="L41" s="169">
        <f t="shared" si="3"/>
        <v>0.7</v>
      </c>
    </row>
    <row r="42" spans="1:12" ht="51" x14ac:dyDescent="0.2">
      <c r="A42" s="109" t="s">
        <v>182</v>
      </c>
      <c r="B42" s="110">
        <v>923</v>
      </c>
      <c r="C42" s="21" t="s">
        <v>166</v>
      </c>
      <c r="D42" s="21" t="s">
        <v>175</v>
      </c>
      <c r="E42" s="21" t="s">
        <v>176</v>
      </c>
      <c r="F42" s="21" t="s">
        <v>97</v>
      </c>
      <c r="G42" s="21" t="s">
        <v>170</v>
      </c>
      <c r="H42" s="21" t="s">
        <v>186</v>
      </c>
      <c r="I42" s="109">
        <v>240</v>
      </c>
      <c r="J42" s="169">
        <v>0.7</v>
      </c>
      <c r="K42" s="169">
        <v>0.7</v>
      </c>
      <c r="L42" s="169">
        <v>0.7</v>
      </c>
    </row>
    <row r="43" spans="1:12" ht="63.75" x14ac:dyDescent="0.2">
      <c r="A43" s="109" t="s">
        <v>187</v>
      </c>
      <c r="B43" s="110">
        <v>923</v>
      </c>
      <c r="C43" s="42" t="s">
        <v>166</v>
      </c>
      <c r="D43" s="42" t="s">
        <v>188</v>
      </c>
      <c r="E43" s="21"/>
      <c r="F43" s="21"/>
      <c r="G43" s="21"/>
      <c r="H43" s="21"/>
      <c r="I43" s="109"/>
      <c r="J43" s="246">
        <f t="shared" ref="J43:L47" si="4">J44</f>
        <v>4.3</v>
      </c>
      <c r="K43" s="246">
        <f t="shared" si="4"/>
        <v>4.3</v>
      </c>
      <c r="L43" s="246">
        <f t="shared" si="4"/>
        <v>4.3</v>
      </c>
    </row>
    <row r="44" spans="1:12" ht="38.25" x14ac:dyDescent="0.2">
      <c r="A44" s="109" t="s">
        <v>189</v>
      </c>
      <c r="B44" s="110">
        <v>923</v>
      </c>
      <c r="C44" s="21" t="s">
        <v>166</v>
      </c>
      <c r="D44" s="21" t="s">
        <v>188</v>
      </c>
      <c r="E44" s="21" t="s">
        <v>190</v>
      </c>
      <c r="F44" s="21"/>
      <c r="G44" s="21"/>
      <c r="H44" s="21"/>
      <c r="I44" s="109"/>
      <c r="J44" s="169">
        <f t="shared" si="4"/>
        <v>4.3</v>
      </c>
      <c r="K44" s="169">
        <f t="shared" si="4"/>
        <v>4.3</v>
      </c>
      <c r="L44" s="169">
        <f t="shared" si="4"/>
        <v>4.3</v>
      </c>
    </row>
    <row r="45" spans="1:12" ht="63.75" x14ac:dyDescent="0.2">
      <c r="A45" s="109" t="s">
        <v>191</v>
      </c>
      <c r="B45" s="110">
        <v>923</v>
      </c>
      <c r="C45" s="21" t="s">
        <v>166</v>
      </c>
      <c r="D45" s="21" t="s">
        <v>188</v>
      </c>
      <c r="E45" s="21" t="s">
        <v>190</v>
      </c>
      <c r="F45" s="21" t="s">
        <v>89</v>
      </c>
      <c r="G45" s="21"/>
      <c r="H45" s="21"/>
      <c r="I45" s="109"/>
      <c r="J45" s="169">
        <f t="shared" si="4"/>
        <v>4.3</v>
      </c>
      <c r="K45" s="169">
        <f t="shared" si="4"/>
        <v>4.3</v>
      </c>
      <c r="L45" s="169">
        <f t="shared" si="4"/>
        <v>4.3</v>
      </c>
    </row>
    <row r="46" spans="1:12" ht="101.25" customHeight="1" x14ac:dyDescent="0.2">
      <c r="A46" s="109" t="s">
        <v>192</v>
      </c>
      <c r="B46" s="110">
        <v>923</v>
      </c>
      <c r="C46" s="21" t="s">
        <v>166</v>
      </c>
      <c r="D46" s="21" t="s">
        <v>188</v>
      </c>
      <c r="E46" s="21" t="s">
        <v>190</v>
      </c>
      <c r="F46" s="21" t="s">
        <v>89</v>
      </c>
      <c r="G46" s="21" t="s">
        <v>170</v>
      </c>
      <c r="H46" s="21" t="s">
        <v>193</v>
      </c>
      <c r="I46" s="109"/>
      <c r="J46" s="169">
        <f t="shared" si="4"/>
        <v>4.3</v>
      </c>
      <c r="K46" s="169">
        <f t="shared" si="4"/>
        <v>4.3</v>
      </c>
      <c r="L46" s="169">
        <f t="shared" si="4"/>
        <v>4.3</v>
      </c>
    </row>
    <row r="47" spans="1:12" x14ac:dyDescent="0.2">
      <c r="A47" s="109" t="s">
        <v>194</v>
      </c>
      <c r="B47" s="110">
        <v>923</v>
      </c>
      <c r="C47" s="21" t="s">
        <v>166</v>
      </c>
      <c r="D47" s="21" t="s">
        <v>188</v>
      </c>
      <c r="E47" s="21" t="s">
        <v>190</v>
      </c>
      <c r="F47" s="21" t="s">
        <v>89</v>
      </c>
      <c r="G47" s="21" t="s">
        <v>170</v>
      </c>
      <c r="H47" s="21" t="s">
        <v>193</v>
      </c>
      <c r="I47" s="109">
        <v>500</v>
      </c>
      <c r="J47" s="169">
        <f t="shared" si="4"/>
        <v>4.3</v>
      </c>
      <c r="K47" s="169">
        <f t="shared" si="4"/>
        <v>4.3</v>
      </c>
      <c r="L47" s="169">
        <f t="shared" si="4"/>
        <v>4.3</v>
      </c>
    </row>
    <row r="48" spans="1:12" x14ac:dyDescent="0.2">
      <c r="A48" s="109" t="s">
        <v>195</v>
      </c>
      <c r="B48" s="110">
        <v>923</v>
      </c>
      <c r="C48" s="21" t="s">
        <v>166</v>
      </c>
      <c r="D48" s="21" t="s">
        <v>188</v>
      </c>
      <c r="E48" s="21" t="s">
        <v>190</v>
      </c>
      <c r="F48" s="21" t="s">
        <v>89</v>
      </c>
      <c r="G48" s="21" t="s">
        <v>170</v>
      </c>
      <c r="H48" s="21" t="s">
        <v>193</v>
      </c>
      <c r="I48" s="109">
        <v>540</v>
      </c>
      <c r="J48" s="169">
        <v>4.3</v>
      </c>
      <c r="K48" s="169">
        <v>4.3</v>
      </c>
      <c r="L48" s="169">
        <v>4.3</v>
      </c>
    </row>
    <row r="49" spans="1:12" x14ac:dyDescent="0.2">
      <c r="A49" s="109" t="s">
        <v>196</v>
      </c>
      <c r="B49" s="110">
        <v>923</v>
      </c>
      <c r="C49" s="21" t="s">
        <v>166</v>
      </c>
      <c r="D49" s="21" t="s">
        <v>162</v>
      </c>
      <c r="E49" s="42"/>
      <c r="F49" s="42"/>
      <c r="G49" s="42"/>
      <c r="H49" s="42"/>
      <c r="I49" s="157"/>
      <c r="J49" s="169">
        <f t="shared" ref="J49:L53" si="5">J50</f>
        <v>10</v>
      </c>
      <c r="K49" s="169">
        <f t="shared" si="5"/>
        <v>10</v>
      </c>
      <c r="L49" s="169">
        <f t="shared" si="5"/>
        <v>10</v>
      </c>
    </row>
    <row r="50" spans="1:12" ht="38.25" x14ac:dyDescent="0.2">
      <c r="A50" s="109" t="s">
        <v>189</v>
      </c>
      <c r="B50" s="110">
        <v>923</v>
      </c>
      <c r="C50" s="21" t="s">
        <v>166</v>
      </c>
      <c r="D50" s="21" t="s">
        <v>162</v>
      </c>
      <c r="E50" s="21" t="s">
        <v>190</v>
      </c>
      <c r="F50" s="21"/>
      <c r="G50" s="21"/>
      <c r="H50" s="21"/>
      <c r="I50" s="109"/>
      <c r="J50" s="169">
        <f t="shared" si="5"/>
        <v>10</v>
      </c>
      <c r="K50" s="169">
        <f t="shared" si="5"/>
        <v>10</v>
      </c>
      <c r="L50" s="169">
        <f t="shared" si="5"/>
        <v>10</v>
      </c>
    </row>
    <row r="51" spans="1:12" ht="63.75" x14ac:dyDescent="0.2">
      <c r="A51" s="109" t="s">
        <v>191</v>
      </c>
      <c r="B51" s="110">
        <v>923</v>
      </c>
      <c r="C51" s="21" t="s">
        <v>166</v>
      </c>
      <c r="D51" s="21" t="s">
        <v>162</v>
      </c>
      <c r="E51" s="21" t="s">
        <v>190</v>
      </c>
      <c r="F51" s="21" t="s">
        <v>89</v>
      </c>
      <c r="G51" s="21"/>
      <c r="H51" s="21"/>
      <c r="I51" s="109"/>
      <c r="J51" s="169">
        <f t="shared" si="5"/>
        <v>10</v>
      </c>
      <c r="K51" s="169">
        <f t="shared" si="5"/>
        <v>10</v>
      </c>
      <c r="L51" s="169">
        <f t="shared" si="5"/>
        <v>10</v>
      </c>
    </row>
    <row r="52" spans="1:12" ht="63.75" x14ac:dyDescent="0.2">
      <c r="A52" s="109" t="s">
        <v>11</v>
      </c>
      <c r="B52" s="110">
        <v>923</v>
      </c>
      <c r="C52" s="21" t="s">
        <v>166</v>
      </c>
      <c r="D52" s="21" t="s">
        <v>162</v>
      </c>
      <c r="E52" s="21" t="s">
        <v>190</v>
      </c>
      <c r="F52" s="21" t="s">
        <v>89</v>
      </c>
      <c r="G52" s="21" t="s">
        <v>170</v>
      </c>
      <c r="H52" s="21" t="s">
        <v>197</v>
      </c>
      <c r="I52" s="158"/>
      <c r="J52" s="169">
        <f t="shared" si="5"/>
        <v>10</v>
      </c>
      <c r="K52" s="169">
        <f t="shared" si="5"/>
        <v>10</v>
      </c>
      <c r="L52" s="169">
        <f t="shared" si="5"/>
        <v>10</v>
      </c>
    </row>
    <row r="53" spans="1:12" x14ac:dyDescent="0.2">
      <c r="A53" s="109" t="s">
        <v>183</v>
      </c>
      <c r="B53" s="110">
        <v>923</v>
      </c>
      <c r="C53" s="21" t="s">
        <v>166</v>
      </c>
      <c r="D53" s="21" t="s">
        <v>162</v>
      </c>
      <c r="E53" s="21" t="s">
        <v>190</v>
      </c>
      <c r="F53" s="21" t="s">
        <v>89</v>
      </c>
      <c r="G53" s="21" t="s">
        <v>170</v>
      </c>
      <c r="H53" s="21" t="s">
        <v>197</v>
      </c>
      <c r="I53" s="158">
        <v>800</v>
      </c>
      <c r="J53" s="169">
        <f t="shared" si="5"/>
        <v>10</v>
      </c>
      <c r="K53" s="169">
        <f t="shared" si="5"/>
        <v>10</v>
      </c>
      <c r="L53" s="169">
        <f t="shared" si="5"/>
        <v>10</v>
      </c>
    </row>
    <row r="54" spans="1:12" x14ac:dyDescent="0.2">
      <c r="A54" s="109" t="s">
        <v>198</v>
      </c>
      <c r="B54" s="110">
        <v>923</v>
      </c>
      <c r="C54" s="21" t="s">
        <v>166</v>
      </c>
      <c r="D54" s="21" t="s">
        <v>162</v>
      </c>
      <c r="E54" s="21" t="s">
        <v>190</v>
      </c>
      <c r="F54" s="21" t="s">
        <v>89</v>
      </c>
      <c r="G54" s="21" t="s">
        <v>170</v>
      </c>
      <c r="H54" s="21" t="s">
        <v>197</v>
      </c>
      <c r="I54" s="109">
        <v>870</v>
      </c>
      <c r="J54" s="169">
        <v>10</v>
      </c>
      <c r="K54" s="169">
        <v>10</v>
      </c>
      <c r="L54" s="169">
        <v>10</v>
      </c>
    </row>
    <row r="55" spans="1:12" x14ac:dyDescent="0.2">
      <c r="A55" s="159" t="s">
        <v>199</v>
      </c>
      <c r="B55" s="110">
        <v>923</v>
      </c>
      <c r="C55" s="249" t="s">
        <v>168</v>
      </c>
      <c r="D55" s="21"/>
      <c r="E55" s="21"/>
      <c r="F55" s="21"/>
      <c r="G55" s="21"/>
      <c r="H55" s="21"/>
      <c r="I55" s="109"/>
      <c r="J55" s="246">
        <f t="shared" ref="J55:L58" si="6">J56</f>
        <v>89.8</v>
      </c>
      <c r="K55" s="246">
        <f t="shared" si="6"/>
        <v>92.8</v>
      </c>
      <c r="L55" s="246">
        <f t="shared" si="6"/>
        <v>96</v>
      </c>
    </row>
    <row r="56" spans="1:12" ht="25.5" x14ac:dyDescent="0.2">
      <c r="A56" s="160" t="s">
        <v>200</v>
      </c>
      <c r="B56" s="110">
        <v>923</v>
      </c>
      <c r="C56" s="64" t="s">
        <v>168</v>
      </c>
      <c r="D56" s="21" t="s">
        <v>201</v>
      </c>
      <c r="E56" s="21"/>
      <c r="F56" s="21"/>
      <c r="G56" s="21"/>
      <c r="H56" s="21"/>
      <c r="I56" s="109"/>
      <c r="J56" s="169">
        <f t="shared" si="6"/>
        <v>89.8</v>
      </c>
      <c r="K56" s="169">
        <f t="shared" si="6"/>
        <v>92.8</v>
      </c>
      <c r="L56" s="169">
        <f t="shared" si="6"/>
        <v>96</v>
      </c>
    </row>
    <row r="57" spans="1:12" ht="38.25" x14ac:dyDescent="0.2">
      <c r="A57" s="109" t="s">
        <v>189</v>
      </c>
      <c r="B57" s="110">
        <v>923</v>
      </c>
      <c r="C57" s="64" t="s">
        <v>168</v>
      </c>
      <c r="D57" s="21" t="s">
        <v>201</v>
      </c>
      <c r="E57" s="21" t="s">
        <v>190</v>
      </c>
      <c r="F57" s="21"/>
      <c r="G57" s="21"/>
      <c r="H57" s="21"/>
      <c r="I57" s="109"/>
      <c r="J57" s="169">
        <f t="shared" si="6"/>
        <v>89.8</v>
      </c>
      <c r="K57" s="169">
        <f t="shared" si="6"/>
        <v>92.8</v>
      </c>
      <c r="L57" s="169">
        <f t="shared" si="6"/>
        <v>96</v>
      </c>
    </row>
    <row r="58" spans="1:12" ht="63.75" x14ac:dyDescent="0.2">
      <c r="A58" s="109" t="s">
        <v>191</v>
      </c>
      <c r="B58" s="110">
        <v>923</v>
      </c>
      <c r="C58" s="64" t="s">
        <v>168</v>
      </c>
      <c r="D58" s="21" t="s">
        <v>201</v>
      </c>
      <c r="E58" s="21" t="s">
        <v>190</v>
      </c>
      <c r="F58" s="21" t="s">
        <v>89</v>
      </c>
      <c r="G58" s="21"/>
      <c r="H58" s="21"/>
      <c r="I58" s="109"/>
      <c r="J58" s="169">
        <f t="shared" si="6"/>
        <v>89.8</v>
      </c>
      <c r="K58" s="169">
        <f t="shared" si="6"/>
        <v>92.8</v>
      </c>
      <c r="L58" s="169">
        <f t="shared" si="6"/>
        <v>96</v>
      </c>
    </row>
    <row r="59" spans="1:12" ht="76.5" x14ac:dyDescent="0.2">
      <c r="A59" s="149" t="s">
        <v>297</v>
      </c>
      <c r="B59" s="110">
        <v>923</v>
      </c>
      <c r="C59" s="64" t="s">
        <v>168</v>
      </c>
      <c r="D59" s="21" t="s">
        <v>201</v>
      </c>
      <c r="E59" s="21" t="s">
        <v>190</v>
      </c>
      <c r="F59" s="21" t="s">
        <v>89</v>
      </c>
      <c r="G59" s="21" t="s">
        <v>170</v>
      </c>
      <c r="H59" s="21" t="s">
        <v>204</v>
      </c>
      <c r="I59" s="109"/>
      <c r="J59" s="169">
        <f>J60+J62</f>
        <v>89.8</v>
      </c>
      <c r="K59" s="169">
        <f>K60+K62</f>
        <v>92.8</v>
      </c>
      <c r="L59" s="169">
        <f>L60+L62</f>
        <v>96</v>
      </c>
    </row>
    <row r="60" spans="1:12" ht="102" x14ac:dyDescent="0.2">
      <c r="A60" s="109" t="s">
        <v>172</v>
      </c>
      <c r="B60" s="110">
        <v>923</v>
      </c>
      <c r="C60" s="64" t="s">
        <v>168</v>
      </c>
      <c r="D60" s="21" t="s">
        <v>201</v>
      </c>
      <c r="E60" s="21" t="s">
        <v>190</v>
      </c>
      <c r="F60" s="21" t="s">
        <v>89</v>
      </c>
      <c r="G60" s="21" t="s">
        <v>170</v>
      </c>
      <c r="H60" s="21" t="s">
        <v>204</v>
      </c>
      <c r="I60" s="109">
        <v>100</v>
      </c>
      <c r="J60" s="169">
        <f>J61</f>
        <v>82.3</v>
      </c>
      <c r="K60" s="169">
        <f>K61</f>
        <v>82.645200000000003</v>
      </c>
      <c r="L60" s="169">
        <f>L61</f>
        <v>81.9452</v>
      </c>
    </row>
    <row r="61" spans="1:12" ht="38.25" x14ac:dyDescent="0.2">
      <c r="A61" s="109" t="s">
        <v>173</v>
      </c>
      <c r="B61" s="110">
        <v>923</v>
      </c>
      <c r="C61" s="64" t="s">
        <v>168</v>
      </c>
      <c r="D61" s="21" t="s">
        <v>201</v>
      </c>
      <c r="E61" s="21" t="s">
        <v>190</v>
      </c>
      <c r="F61" s="21" t="s">
        <v>89</v>
      </c>
      <c r="G61" s="21" t="s">
        <v>170</v>
      </c>
      <c r="H61" s="21" t="s">
        <v>204</v>
      </c>
      <c r="I61" s="109">
        <v>120</v>
      </c>
      <c r="J61" s="169">
        <v>82.3</v>
      </c>
      <c r="K61" s="169">
        <v>82.645200000000003</v>
      </c>
      <c r="L61" s="169">
        <v>81.9452</v>
      </c>
    </row>
    <row r="62" spans="1:12" ht="38.25" x14ac:dyDescent="0.2">
      <c r="A62" s="154" t="s">
        <v>181</v>
      </c>
      <c r="B62" s="110">
        <v>923</v>
      </c>
      <c r="C62" s="64" t="s">
        <v>168</v>
      </c>
      <c r="D62" s="21" t="s">
        <v>201</v>
      </c>
      <c r="E62" s="21" t="s">
        <v>190</v>
      </c>
      <c r="F62" s="21" t="s">
        <v>89</v>
      </c>
      <c r="G62" s="21" t="s">
        <v>170</v>
      </c>
      <c r="H62" s="21" t="s">
        <v>204</v>
      </c>
      <c r="I62" s="109">
        <v>200</v>
      </c>
      <c r="J62" s="169">
        <f>J63</f>
        <v>7.5</v>
      </c>
      <c r="K62" s="169">
        <f>K63</f>
        <v>10.1548</v>
      </c>
      <c r="L62" s="169">
        <f>L63</f>
        <v>14.0548</v>
      </c>
    </row>
    <row r="63" spans="1:12" ht="51" x14ac:dyDescent="0.2">
      <c r="A63" s="109" t="s">
        <v>182</v>
      </c>
      <c r="B63" s="110">
        <v>923</v>
      </c>
      <c r="C63" s="64" t="s">
        <v>168</v>
      </c>
      <c r="D63" s="21" t="s">
        <v>201</v>
      </c>
      <c r="E63" s="21" t="s">
        <v>190</v>
      </c>
      <c r="F63" s="21" t="s">
        <v>89</v>
      </c>
      <c r="G63" s="21" t="s">
        <v>170</v>
      </c>
      <c r="H63" s="21" t="s">
        <v>204</v>
      </c>
      <c r="I63" s="109">
        <v>240</v>
      </c>
      <c r="J63" s="169">
        <v>7.5</v>
      </c>
      <c r="K63" s="169">
        <v>10.1548</v>
      </c>
      <c r="L63" s="169">
        <v>14.0548</v>
      </c>
    </row>
    <row r="64" spans="1:12" ht="38.25" x14ac:dyDescent="0.2">
      <c r="A64" s="250" t="s">
        <v>237</v>
      </c>
      <c r="B64" s="110">
        <v>923</v>
      </c>
      <c r="C64" s="251" t="s">
        <v>201</v>
      </c>
      <c r="D64" s="252"/>
      <c r="E64" s="252"/>
      <c r="F64" s="252"/>
      <c r="G64" s="252"/>
      <c r="H64" s="252"/>
      <c r="I64" s="253"/>
      <c r="J64" s="169">
        <f t="shared" ref="J64:J69" si="7">J65</f>
        <v>100.61</v>
      </c>
      <c r="K64" s="169">
        <f t="shared" ref="K64:L69" si="8">K65</f>
        <v>5</v>
      </c>
      <c r="L64" s="169">
        <f t="shared" si="8"/>
        <v>5</v>
      </c>
    </row>
    <row r="65" spans="1:12" ht="51" x14ac:dyDescent="0.2">
      <c r="A65" s="254" t="s">
        <v>238</v>
      </c>
      <c r="B65" s="110">
        <v>923</v>
      </c>
      <c r="C65" s="255" t="s">
        <v>201</v>
      </c>
      <c r="D65" s="248" t="s">
        <v>161</v>
      </c>
      <c r="E65" s="248"/>
      <c r="F65" s="248"/>
      <c r="G65" s="248"/>
      <c r="H65" s="248"/>
      <c r="I65" s="247"/>
      <c r="J65" s="169">
        <f t="shared" si="7"/>
        <v>100.61</v>
      </c>
      <c r="K65" s="169">
        <f t="shared" si="8"/>
        <v>5</v>
      </c>
      <c r="L65" s="169">
        <f t="shared" si="8"/>
        <v>5</v>
      </c>
    </row>
    <row r="66" spans="1:12" ht="38.25" x14ac:dyDescent="0.2">
      <c r="A66" s="256" t="s">
        <v>202</v>
      </c>
      <c r="B66" s="110">
        <v>923</v>
      </c>
      <c r="C66" s="255" t="s">
        <v>201</v>
      </c>
      <c r="D66" s="248" t="s">
        <v>161</v>
      </c>
      <c r="E66" s="248" t="s">
        <v>190</v>
      </c>
      <c r="F66" s="248"/>
      <c r="G66" s="248"/>
      <c r="H66" s="248"/>
      <c r="I66" s="247"/>
      <c r="J66" s="169">
        <f>J67+J71</f>
        <v>100.61</v>
      </c>
      <c r="K66" s="169">
        <f t="shared" si="8"/>
        <v>5</v>
      </c>
      <c r="L66" s="169">
        <f t="shared" si="8"/>
        <v>5</v>
      </c>
    </row>
    <row r="67" spans="1:12" ht="63.75" x14ac:dyDescent="0.2">
      <c r="A67" s="256" t="s">
        <v>203</v>
      </c>
      <c r="B67" s="110">
        <v>923</v>
      </c>
      <c r="C67" s="255" t="s">
        <v>201</v>
      </c>
      <c r="D67" s="248" t="s">
        <v>161</v>
      </c>
      <c r="E67" s="248" t="s">
        <v>190</v>
      </c>
      <c r="F67" s="248" t="s">
        <v>89</v>
      </c>
      <c r="G67" s="248"/>
      <c r="H67" s="248"/>
      <c r="I67" s="247"/>
      <c r="J67" s="169">
        <f t="shared" si="7"/>
        <v>5</v>
      </c>
      <c r="K67" s="169">
        <f t="shared" si="8"/>
        <v>5</v>
      </c>
      <c r="L67" s="169">
        <f t="shared" si="8"/>
        <v>5</v>
      </c>
    </row>
    <row r="68" spans="1:12" ht="25.5" x14ac:dyDescent="0.2">
      <c r="A68" s="254" t="s">
        <v>239</v>
      </c>
      <c r="B68" s="110">
        <v>923</v>
      </c>
      <c r="C68" s="255" t="s">
        <v>201</v>
      </c>
      <c r="D68" s="248" t="s">
        <v>161</v>
      </c>
      <c r="E68" s="248" t="s">
        <v>190</v>
      </c>
      <c r="F68" s="248" t="s">
        <v>89</v>
      </c>
      <c r="G68" s="248" t="s">
        <v>170</v>
      </c>
      <c r="H68" s="248" t="s">
        <v>240</v>
      </c>
      <c r="I68" s="247"/>
      <c r="J68" s="169">
        <f t="shared" si="7"/>
        <v>5</v>
      </c>
      <c r="K68" s="169">
        <f t="shared" si="8"/>
        <v>5</v>
      </c>
      <c r="L68" s="169">
        <f t="shared" si="8"/>
        <v>5</v>
      </c>
    </row>
    <row r="69" spans="1:12" ht="38.25" x14ac:dyDescent="0.2">
      <c r="A69" s="254" t="s">
        <v>181</v>
      </c>
      <c r="B69" s="110">
        <v>923</v>
      </c>
      <c r="C69" s="255" t="s">
        <v>201</v>
      </c>
      <c r="D69" s="248" t="s">
        <v>161</v>
      </c>
      <c r="E69" s="248" t="s">
        <v>190</v>
      </c>
      <c r="F69" s="248" t="s">
        <v>89</v>
      </c>
      <c r="G69" s="248" t="s">
        <v>170</v>
      </c>
      <c r="H69" s="248" t="s">
        <v>240</v>
      </c>
      <c r="I69" s="247">
        <v>200</v>
      </c>
      <c r="J69" s="169">
        <f t="shared" si="7"/>
        <v>5</v>
      </c>
      <c r="K69" s="169">
        <f t="shared" si="8"/>
        <v>5</v>
      </c>
      <c r="L69" s="169">
        <f t="shared" si="8"/>
        <v>5</v>
      </c>
    </row>
    <row r="70" spans="1:12" ht="51" x14ac:dyDescent="0.2">
      <c r="A70" s="247" t="s">
        <v>182</v>
      </c>
      <c r="B70" s="110">
        <v>923</v>
      </c>
      <c r="C70" s="255" t="s">
        <v>201</v>
      </c>
      <c r="D70" s="248" t="s">
        <v>161</v>
      </c>
      <c r="E70" s="248" t="s">
        <v>190</v>
      </c>
      <c r="F70" s="248" t="s">
        <v>89</v>
      </c>
      <c r="G70" s="248" t="s">
        <v>170</v>
      </c>
      <c r="H70" s="248" t="s">
        <v>240</v>
      </c>
      <c r="I70" s="247">
        <v>240</v>
      </c>
      <c r="J70" s="169">
        <v>5</v>
      </c>
      <c r="K70" s="169">
        <v>5</v>
      </c>
      <c r="L70" s="169">
        <v>5</v>
      </c>
    </row>
    <row r="71" spans="1:12" ht="38.25" x14ac:dyDescent="0.2">
      <c r="A71" s="109" t="s">
        <v>270</v>
      </c>
      <c r="B71" s="109">
        <v>923</v>
      </c>
      <c r="C71" s="64" t="s">
        <v>201</v>
      </c>
      <c r="D71" s="21" t="s">
        <v>161</v>
      </c>
      <c r="E71" s="21" t="s">
        <v>190</v>
      </c>
      <c r="F71" s="21" t="s">
        <v>89</v>
      </c>
      <c r="G71" s="21" t="s">
        <v>170</v>
      </c>
      <c r="H71" s="21" t="s">
        <v>271</v>
      </c>
      <c r="I71" s="109"/>
      <c r="J71" s="169">
        <f>J72</f>
        <v>95.61</v>
      </c>
      <c r="K71" s="169"/>
      <c r="L71" s="169"/>
    </row>
    <row r="72" spans="1:12" ht="38.25" x14ac:dyDescent="0.2">
      <c r="A72" s="154" t="s">
        <v>181</v>
      </c>
      <c r="B72" s="109">
        <v>923</v>
      </c>
      <c r="C72" s="64" t="s">
        <v>201</v>
      </c>
      <c r="D72" s="21" t="s">
        <v>161</v>
      </c>
      <c r="E72" s="21" t="s">
        <v>190</v>
      </c>
      <c r="F72" s="21" t="s">
        <v>89</v>
      </c>
      <c r="G72" s="21" t="s">
        <v>170</v>
      </c>
      <c r="H72" s="21" t="s">
        <v>271</v>
      </c>
      <c r="I72" s="109">
        <v>200</v>
      </c>
      <c r="J72" s="169">
        <f>J73</f>
        <v>95.61</v>
      </c>
      <c r="K72" s="169"/>
      <c r="L72" s="169"/>
    </row>
    <row r="73" spans="1:12" ht="51" x14ac:dyDescent="0.2">
      <c r="A73" s="109" t="s">
        <v>182</v>
      </c>
      <c r="B73" s="109">
        <v>923</v>
      </c>
      <c r="C73" s="64" t="s">
        <v>201</v>
      </c>
      <c r="D73" s="21" t="s">
        <v>161</v>
      </c>
      <c r="E73" s="21" t="s">
        <v>190</v>
      </c>
      <c r="F73" s="21" t="s">
        <v>89</v>
      </c>
      <c r="G73" s="21" t="s">
        <v>170</v>
      </c>
      <c r="H73" s="21" t="s">
        <v>271</v>
      </c>
      <c r="I73" s="109">
        <v>240</v>
      </c>
      <c r="J73" s="169">
        <f>95.61</f>
        <v>95.61</v>
      </c>
      <c r="K73" s="169"/>
      <c r="L73" s="169"/>
    </row>
    <row r="74" spans="1:12" s="182" customFormat="1" x14ac:dyDescent="0.2">
      <c r="A74" s="157" t="s">
        <v>205</v>
      </c>
      <c r="B74" s="56">
        <v>923</v>
      </c>
      <c r="C74" s="42" t="s">
        <v>175</v>
      </c>
      <c r="D74" s="42"/>
      <c r="E74" s="42"/>
      <c r="F74" s="42"/>
      <c r="G74" s="42"/>
      <c r="H74" s="42"/>
      <c r="I74" s="157"/>
      <c r="J74" s="246">
        <f>J75+J97</f>
        <v>15918.5808</v>
      </c>
      <c r="K74" s="246">
        <f>K85+K97</f>
        <v>1397.4</v>
      </c>
      <c r="L74" s="246">
        <f>L97+L85</f>
        <v>1589.7</v>
      </c>
    </row>
    <row r="75" spans="1:12" ht="25.5" x14ac:dyDescent="0.2">
      <c r="A75" s="109" t="s">
        <v>206</v>
      </c>
      <c r="B75" s="110">
        <v>923</v>
      </c>
      <c r="C75" s="21" t="s">
        <v>175</v>
      </c>
      <c r="D75" s="21" t="s">
        <v>207</v>
      </c>
      <c r="E75" s="21"/>
      <c r="F75" s="21"/>
      <c r="G75" s="21"/>
      <c r="H75" s="21"/>
      <c r="I75" s="158"/>
      <c r="J75" s="169">
        <f>J76+J85+J93+J82</f>
        <v>15832.5808</v>
      </c>
      <c r="K75" s="169">
        <f>K85</f>
        <v>1396.4</v>
      </c>
      <c r="L75" s="169">
        <f>L85</f>
        <v>1588.7</v>
      </c>
    </row>
    <row r="76" spans="1:12" ht="63.75" x14ac:dyDescent="0.2">
      <c r="A76" s="52" t="s">
        <v>221</v>
      </c>
      <c r="B76" s="109">
        <v>923</v>
      </c>
      <c r="C76" s="21" t="s">
        <v>175</v>
      </c>
      <c r="D76" s="21" t="s">
        <v>207</v>
      </c>
      <c r="E76" s="21" t="s">
        <v>175</v>
      </c>
      <c r="F76" s="21"/>
      <c r="G76" s="21"/>
      <c r="H76" s="21"/>
      <c r="I76" s="109"/>
      <c r="J76" s="169">
        <f t="shared" ref="J76:L77" si="9">J77</f>
        <v>15246.5</v>
      </c>
      <c r="K76" s="169">
        <f t="shared" si="9"/>
        <v>0</v>
      </c>
      <c r="L76" s="169">
        <f t="shared" si="9"/>
        <v>0</v>
      </c>
    </row>
    <row r="77" spans="1:12" ht="25.5" x14ac:dyDescent="0.2">
      <c r="A77" s="52" t="s">
        <v>222</v>
      </c>
      <c r="B77" s="109">
        <v>923</v>
      </c>
      <c r="C77" s="21" t="s">
        <v>175</v>
      </c>
      <c r="D77" s="21" t="s">
        <v>207</v>
      </c>
      <c r="E77" s="21" t="s">
        <v>175</v>
      </c>
      <c r="F77" s="21" t="s">
        <v>89</v>
      </c>
      <c r="H77" s="21"/>
      <c r="I77" s="109"/>
      <c r="J77" s="169">
        <f t="shared" si="9"/>
        <v>15246.5</v>
      </c>
      <c r="K77" s="169">
        <f t="shared" si="9"/>
        <v>0</v>
      </c>
      <c r="L77" s="169">
        <f t="shared" si="9"/>
        <v>0</v>
      </c>
    </row>
    <row r="78" spans="1:12" ht="25.5" x14ac:dyDescent="0.2">
      <c r="A78" s="52" t="s">
        <v>223</v>
      </c>
      <c r="B78" s="109">
        <v>923</v>
      </c>
      <c r="C78" s="21" t="s">
        <v>175</v>
      </c>
      <c r="D78" s="21" t="s">
        <v>207</v>
      </c>
      <c r="E78" s="21" t="s">
        <v>175</v>
      </c>
      <c r="F78" s="21" t="s">
        <v>89</v>
      </c>
      <c r="G78" s="112" t="s">
        <v>224</v>
      </c>
      <c r="H78" s="21"/>
      <c r="I78" s="109"/>
      <c r="J78" s="169">
        <f t="shared" ref="J78:L80" si="10">J79</f>
        <v>15246.5</v>
      </c>
      <c r="K78" s="169">
        <f t="shared" si="10"/>
        <v>0</v>
      </c>
      <c r="L78" s="169">
        <f t="shared" si="10"/>
        <v>0</v>
      </c>
    </row>
    <row r="79" spans="1:12" ht="89.25" x14ac:dyDescent="0.2">
      <c r="A79" s="111" t="s">
        <v>228</v>
      </c>
      <c r="B79" s="154">
        <v>923</v>
      </c>
      <c r="C79" s="257" t="s">
        <v>175</v>
      </c>
      <c r="D79" s="257" t="s">
        <v>207</v>
      </c>
      <c r="E79" s="257" t="s">
        <v>175</v>
      </c>
      <c r="F79" s="257" t="s">
        <v>89</v>
      </c>
      <c r="G79" s="257" t="s">
        <v>224</v>
      </c>
      <c r="H79" s="257" t="s">
        <v>229</v>
      </c>
      <c r="I79" s="154"/>
      <c r="J79" s="169">
        <f t="shared" si="10"/>
        <v>15246.5</v>
      </c>
      <c r="K79" s="169">
        <f t="shared" si="10"/>
        <v>0</v>
      </c>
      <c r="L79" s="169">
        <f t="shared" si="10"/>
        <v>0</v>
      </c>
    </row>
    <row r="80" spans="1:12" ht="38.25" x14ac:dyDescent="0.2">
      <c r="A80" s="144" t="s">
        <v>226</v>
      </c>
      <c r="B80" s="52">
        <v>923</v>
      </c>
      <c r="C80" s="50" t="s">
        <v>175</v>
      </c>
      <c r="D80" s="50" t="s">
        <v>207</v>
      </c>
      <c r="E80" s="50" t="s">
        <v>175</v>
      </c>
      <c r="F80" s="50" t="s">
        <v>89</v>
      </c>
      <c r="G80" s="50" t="s">
        <v>224</v>
      </c>
      <c r="H80" s="50" t="s">
        <v>229</v>
      </c>
      <c r="I80" s="52">
        <v>400</v>
      </c>
      <c r="J80" s="266">
        <f t="shared" si="10"/>
        <v>15246.5</v>
      </c>
      <c r="K80" s="169">
        <f t="shared" si="10"/>
        <v>0</v>
      </c>
      <c r="L80" s="169">
        <f t="shared" si="10"/>
        <v>0</v>
      </c>
    </row>
    <row r="81" spans="1:12" x14ac:dyDescent="0.2">
      <c r="A81" s="52" t="s">
        <v>227</v>
      </c>
      <c r="B81" s="52">
        <v>923</v>
      </c>
      <c r="C81" s="50" t="s">
        <v>175</v>
      </c>
      <c r="D81" s="50" t="s">
        <v>207</v>
      </c>
      <c r="E81" s="50" t="s">
        <v>175</v>
      </c>
      <c r="F81" s="50" t="s">
        <v>89</v>
      </c>
      <c r="G81" s="50" t="s">
        <v>224</v>
      </c>
      <c r="H81" s="50" t="s">
        <v>229</v>
      </c>
      <c r="I81" s="52">
        <v>410</v>
      </c>
      <c r="J81" s="266">
        <f>15094+152.5</f>
        <v>15246.5</v>
      </c>
      <c r="K81" s="169"/>
      <c r="L81" s="169"/>
    </row>
    <row r="82" spans="1:12" x14ac:dyDescent="0.2">
      <c r="A82" s="52" t="s">
        <v>284</v>
      </c>
      <c r="B82" s="52">
        <v>923</v>
      </c>
      <c r="C82" s="50" t="s">
        <v>175</v>
      </c>
      <c r="D82" s="50" t="s">
        <v>207</v>
      </c>
      <c r="E82" s="50" t="s">
        <v>175</v>
      </c>
      <c r="F82" s="50" t="s">
        <v>89</v>
      </c>
      <c r="G82" s="50" t="s">
        <v>166</v>
      </c>
      <c r="H82" s="50" t="s">
        <v>283</v>
      </c>
      <c r="I82" s="52"/>
      <c r="J82" s="266">
        <f>J83</f>
        <v>85</v>
      </c>
      <c r="K82" s="169"/>
      <c r="L82" s="169"/>
    </row>
    <row r="83" spans="1:12" ht="38.25" x14ac:dyDescent="0.2">
      <c r="A83" s="144" t="s">
        <v>226</v>
      </c>
      <c r="B83" s="52">
        <v>923</v>
      </c>
      <c r="C83" s="50" t="s">
        <v>175</v>
      </c>
      <c r="D83" s="50" t="s">
        <v>207</v>
      </c>
      <c r="E83" s="50" t="s">
        <v>175</v>
      </c>
      <c r="F83" s="50" t="s">
        <v>89</v>
      </c>
      <c r="G83" s="50" t="s">
        <v>166</v>
      </c>
      <c r="H83" s="50" t="s">
        <v>283</v>
      </c>
      <c r="I83" s="52">
        <v>400</v>
      </c>
      <c r="J83" s="266">
        <f>J84</f>
        <v>85</v>
      </c>
      <c r="K83" s="169"/>
      <c r="L83" s="169"/>
    </row>
    <row r="84" spans="1:12" x14ac:dyDescent="0.2">
      <c r="A84" s="52" t="s">
        <v>227</v>
      </c>
      <c r="B84" s="52">
        <v>923</v>
      </c>
      <c r="C84" s="50" t="s">
        <v>175</v>
      </c>
      <c r="D84" s="50" t="s">
        <v>207</v>
      </c>
      <c r="E84" s="50" t="s">
        <v>175</v>
      </c>
      <c r="F84" s="50" t="s">
        <v>89</v>
      </c>
      <c r="G84" s="50" t="s">
        <v>166</v>
      </c>
      <c r="H84" s="50" t="s">
        <v>283</v>
      </c>
      <c r="I84" s="52">
        <v>410</v>
      </c>
      <c r="J84" s="266">
        <f>85</f>
        <v>85</v>
      </c>
      <c r="K84" s="169"/>
      <c r="L84" s="169"/>
    </row>
    <row r="85" spans="1:12" ht="102" x14ac:dyDescent="0.2">
      <c r="A85" s="267" t="s">
        <v>230</v>
      </c>
      <c r="B85" s="268">
        <v>923</v>
      </c>
      <c r="C85" s="259" t="s">
        <v>175</v>
      </c>
      <c r="D85" s="259" t="s">
        <v>207</v>
      </c>
      <c r="E85" s="259" t="s">
        <v>56</v>
      </c>
      <c r="F85" s="259"/>
      <c r="G85" s="259"/>
      <c r="H85" s="259"/>
      <c r="I85" s="268"/>
      <c r="J85" s="169">
        <f>J86+J87</f>
        <v>501.08080000000001</v>
      </c>
      <c r="K85" s="169">
        <f t="shared" ref="J85:L91" si="11">K86</f>
        <v>1396.4</v>
      </c>
      <c r="L85" s="169">
        <f t="shared" si="11"/>
        <v>1588.7</v>
      </c>
    </row>
    <row r="86" spans="1:12" ht="101.25" customHeight="1" x14ac:dyDescent="0.2">
      <c r="A86" s="109" t="s">
        <v>242</v>
      </c>
      <c r="B86" s="258">
        <v>923</v>
      </c>
      <c r="C86" s="259" t="s">
        <v>175</v>
      </c>
      <c r="D86" s="259" t="s">
        <v>207</v>
      </c>
      <c r="E86" s="259" t="s">
        <v>56</v>
      </c>
      <c r="F86" s="259" t="s">
        <v>169</v>
      </c>
      <c r="G86" s="259" t="s">
        <v>166</v>
      </c>
      <c r="H86" s="259"/>
      <c r="I86" s="260"/>
      <c r="J86" s="169">
        <f>J90</f>
        <v>501.08080000000001</v>
      </c>
      <c r="K86" s="169">
        <f>K90</f>
        <v>1396.4</v>
      </c>
      <c r="L86" s="169">
        <f>L90</f>
        <v>1588.7</v>
      </c>
    </row>
    <row r="87" spans="1:12" ht="63" customHeight="1" x14ac:dyDescent="0.2">
      <c r="A87" s="109" t="s">
        <v>280</v>
      </c>
      <c r="B87" s="258">
        <v>923</v>
      </c>
      <c r="C87" s="259" t="s">
        <v>175</v>
      </c>
      <c r="D87" s="259" t="s">
        <v>207</v>
      </c>
      <c r="E87" s="259" t="s">
        <v>56</v>
      </c>
      <c r="F87" s="259" t="s">
        <v>169</v>
      </c>
      <c r="G87" s="259" t="s">
        <v>166</v>
      </c>
      <c r="H87" s="259" t="s">
        <v>279</v>
      </c>
      <c r="I87" s="260"/>
      <c r="J87" s="169">
        <f>J88</f>
        <v>0</v>
      </c>
      <c r="K87" s="169"/>
      <c r="L87" s="169"/>
    </row>
    <row r="88" spans="1:12" ht="51" customHeight="1" x14ac:dyDescent="0.2">
      <c r="A88" s="154" t="s">
        <v>181</v>
      </c>
      <c r="B88" s="258">
        <v>923</v>
      </c>
      <c r="C88" s="259" t="s">
        <v>175</v>
      </c>
      <c r="D88" s="259" t="s">
        <v>207</v>
      </c>
      <c r="E88" s="259" t="s">
        <v>56</v>
      </c>
      <c r="F88" s="259" t="s">
        <v>169</v>
      </c>
      <c r="G88" s="259" t="s">
        <v>166</v>
      </c>
      <c r="H88" s="259" t="s">
        <v>279</v>
      </c>
      <c r="I88" s="260">
        <v>200</v>
      </c>
      <c r="J88" s="169">
        <f>J89</f>
        <v>0</v>
      </c>
      <c r="K88" s="169"/>
      <c r="L88" s="169"/>
    </row>
    <row r="89" spans="1:12" ht="53.25" customHeight="1" x14ac:dyDescent="0.2">
      <c r="A89" s="109" t="s">
        <v>182</v>
      </c>
      <c r="B89" s="258">
        <v>923</v>
      </c>
      <c r="C89" s="259" t="s">
        <v>175</v>
      </c>
      <c r="D89" s="259" t="s">
        <v>207</v>
      </c>
      <c r="E89" s="259" t="s">
        <v>56</v>
      </c>
      <c r="F89" s="259" t="s">
        <v>169</v>
      </c>
      <c r="G89" s="259" t="s">
        <v>166</v>
      </c>
      <c r="H89" s="259" t="s">
        <v>279</v>
      </c>
      <c r="I89" s="260">
        <v>240</v>
      </c>
      <c r="J89" s="169">
        <v>0</v>
      </c>
      <c r="K89" s="169"/>
      <c r="L89" s="169"/>
    </row>
    <row r="90" spans="1:12" ht="244.5" customHeight="1" x14ac:dyDescent="0.2">
      <c r="A90" s="109" t="s">
        <v>214</v>
      </c>
      <c r="B90" s="258">
        <v>923</v>
      </c>
      <c r="C90" s="259" t="s">
        <v>175</v>
      </c>
      <c r="D90" s="259" t="s">
        <v>207</v>
      </c>
      <c r="E90" s="259" t="s">
        <v>56</v>
      </c>
      <c r="F90" s="259" t="s">
        <v>169</v>
      </c>
      <c r="G90" s="259" t="s">
        <v>166</v>
      </c>
      <c r="H90" s="50" t="s">
        <v>208</v>
      </c>
      <c r="I90" s="261"/>
      <c r="J90" s="169">
        <f t="shared" si="11"/>
        <v>501.08080000000001</v>
      </c>
      <c r="K90" s="169">
        <f t="shared" si="11"/>
        <v>1396.4</v>
      </c>
      <c r="L90" s="169">
        <f t="shared" si="11"/>
        <v>1588.7</v>
      </c>
    </row>
    <row r="91" spans="1:12" ht="38.25" x14ac:dyDescent="0.2">
      <c r="A91" s="154" t="s">
        <v>181</v>
      </c>
      <c r="B91" s="258">
        <v>923</v>
      </c>
      <c r="C91" s="259" t="s">
        <v>175</v>
      </c>
      <c r="D91" s="259" t="s">
        <v>207</v>
      </c>
      <c r="E91" s="259" t="s">
        <v>56</v>
      </c>
      <c r="F91" s="259" t="s">
        <v>169</v>
      </c>
      <c r="G91" s="259" t="s">
        <v>166</v>
      </c>
      <c r="H91" s="50" t="s">
        <v>208</v>
      </c>
      <c r="I91" s="261">
        <v>200</v>
      </c>
      <c r="J91" s="169">
        <f t="shared" si="11"/>
        <v>501.08080000000001</v>
      </c>
      <c r="K91" s="169">
        <f t="shared" si="11"/>
        <v>1396.4</v>
      </c>
      <c r="L91" s="169">
        <f t="shared" si="11"/>
        <v>1588.7</v>
      </c>
    </row>
    <row r="92" spans="1:12" ht="51" x14ac:dyDescent="0.2">
      <c r="A92" s="109" t="s">
        <v>182</v>
      </c>
      <c r="B92" s="258">
        <v>923</v>
      </c>
      <c r="C92" s="259" t="s">
        <v>175</v>
      </c>
      <c r="D92" s="259" t="s">
        <v>207</v>
      </c>
      <c r="E92" s="259" t="s">
        <v>56</v>
      </c>
      <c r="F92" s="259" t="s">
        <v>169</v>
      </c>
      <c r="G92" s="259" t="s">
        <v>166</v>
      </c>
      <c r="H92" s="50" t="s">
        <v>208</v>
      </c>
      <c r="I92" s="261">
        <v>240</v>
      </c>
      <c r="J92" s="169">
        <f>501.0808</f>
        <v>501.08080000000001</v>
      </c>
      <c r="K92" s="169">
        <v>1396.4</v>
      </c>
      <c r="L92" s="169">
        <v>1588.7</v>
      </c>
    </row>
    <row r="93" spans="1:12" ht="89.25" x14ac:dyDescent="0.2">
      <c r="A93" s="109" t="s">
        <v>260</v>
      </c>
      <c r="B93" s="258">
        <v>923</v>
      </c>
      <c r="C93" s="259" t="s">
        <v>175</v>
      </c>
      <c r="D93" s="259" t="s">
        <v>207</v>
      </c>
      <c r="E93" s="259" t="s">
        <v>56</v>
      </c>
      <c r="F93" s="259" t="s">
        <v>169</v>
      </c>
      <c r="G93" s="259" t="s">
        <v>166</v>
      </c>
      <c r="H93" s="50"/>
      <c r="I93" s="261"/>
      <c r="J93" s="169">
        <f>J94</f>
        <v>0</v>
      </c>
      <c r="K93" s="169"/>
      <c r="L93" s="169"/>
    </row>
    <row r="94" spans="1:12" ht="48" customHeight="1" x14ac:dyDescent="0.2">
      <c r="A94" s="154" t="s">
        <v>262</v>
      </c>
      <c r="B94" s="258">
        <v>923</v>
      </c>
      <c r="C94" s="259" t="s">
        <v>175</v>
      </c>
      <c r="D94" s="259" t="s">
        <v>207</v>
      </c>
      <c r="E94" s="259" t="s">
        <v>56</v>
      </c>
      <c r="F94" s="259" t="s">
        <v>169</v>
      </c>
      <c r="G94" s="259" t="s">
        <v>166</v>
      </c>
      <c r="H94" s="50" t="s">
        <v>261</v>
      </c>
      <c r="I94" s="261"/>
      <c r="J94" s="169">
        <f>J95</f>
        <v>0</v>
      </c>
      <c r="K94" s="169"/>
      <c r="L94" s="169"/>
    </row>
    <row r="95" spans="1:12" ht="38.25" x14ac:dyDescent="0.2">
      <c r="A95" s="154" t="s">
        <v>181</v>
      </c>
      <c r="B95" s="258">
        <v>923</v>
      </c>
      <c r="C95" s="259" t="s">
        <v>175</v>
      </c>
      <c r="D95" s="259" t="s">
        <v>207</v>
      </c>
      <c r="E95" s="259" t="s">
        <v>56</v>
      </c>
      <c r="F95" s="259" t="s">
        <v>169</v>
      </c>
      <c r="G95" s="259" t="s">
        <v>166</v>
      </c>
      <c r="H95" s="50" t="s">
        <v>261</v>
      </c>
      <c r="I95" s="261">
        <v>200</v>
      </c>
      <c r="J95" s="169">
        <f>J96</f>
        <v>0</v>
      </c>
      <c r="K95" s="169"/>
      <c r="L95" s="169"/>
    </row>
    <row r="96" spans="1:12" ht="51" x14ac:dyDescent="0.2">
      <c r="A96" s="109" t="s">
        <v>182</v>
      </c>
      <c r="B96" s="258">
        <v>923</v>
      </c>
      <c r="C96" s="259" t="s">
        <v>175</v>
      </c>
      <c r="D96" s="259" t="s">
        <v>207</v>
      </c>
      <c r="E96" s="259" t="s">
        <v>56</v>
      </c>
      <c r="F96" s="259" t="s">
        <v>169</v>
      </c>
      <c r="G96" s="259" t="s">
        <v>166</v>
      </c>
      <c r="H96" s="50" t="s">
        <v>261</v>
      </c>
      <c r="I96" s="261">
        <v>240</v>
      </c>
      <c r="J96" s="169">
        <v>0</v>
      </c>
      <c r="K96" s="169"/>
      <c r="L96" s="169"/>
    </row>
    <row r="97" spans="1:12" ht="25.5" x14ac:dyDescent="0.2">
      <c r="A97" s="109" t="s">
        <v>209</v>
      </c>
      <c r="B97" s="110">
        <v>923</v>
      </c>
      <c r="C97" s="21" t="s">
        <v>175</v>
      </c>
      <c r="D97" s="21" t="s">
        <v>163</v>
      </c>
      <c r="E97" s="21"/>
      <c r="F97" s="21"/>
      <c r="G97" s="21"/>
      <c r="H97" s="155"/>
      <c r="I97" s="109"/>
      <c r="J97" s="169">
        <f t="shared" ref="J97:L104" si="12">J98</f>
        <v>86</v>
      </c>
      <c r="K97" s="169">
        <f t="shared" si="12"/>
        <v>1</v>
      </c>
      <c r="L97" s="169">
        <f t="shared" si="12"/>
        <v>1</v>
      </c>
    </row>
    <row r="98" spans="1:12" ht="38.25" x14ac:dyDescent="0.2">
      <c r="A98" s="160" t="s">
        <v>202</v>
      </c>
      <c r="B98" s="110">
        <v>923</v>
      </c>
      <c r="C98" s="21" t="s">
        <v>175</v>
      </c>
      <c r="D98" s="21" t="s">
        <v>163</v>
      </c>
      <c r="E98" s="21" t="s">
        <v>190</v>
      </c>
      <c r="F98" s="21"/>
      <c r="G98" s="21"/>
      <c r="H98" s="21"/>
      <c r="I98" s="109"/>
      <c r="J98" s="169">
        <f t="shared" si="12"/>
        <v>86</v>
      </c>
      <c r="K98" s="169">
        <f t="shared" si="12"/>
        <v>1</v>
      </c>
      <c r="L98" s="169">
        <f t="shared" si="12"/>
        <v>1</v>
      </c>
    </row>
    <row r="99" spans="1:12" ht="63.75" x14ac:dyDescent="0.2">
      <c r="A99" s="160" t="s">
        <v>203</v>
      </c>
      <c r="B99" s="110">
        <v>923</v>
      </c>
      <c r="C99" s="21" t="s">
        <v>175</v>
      </c>
      <c r="D99" s="21" t="s">
        <v>163</v>
      </c>
      <c r="E99" s="21" t="s">
        <v>190</v>
      </c>
      <c r="F99" s="21" t="s">
        <v>89</v>
      </c>
      <c r="G99" s="21"/>
      <c r="H99" s="42"/>
      <c r="I99" s="109"/>
      <c r="J99" s="169">
        <f>J103+J100</f>
        <v>86</v>
      </c>
      <c r="K99" s="169">
        <f>K103</f>
        <v>1</v>
      </c>
      <c r="L99" s="169">
        <f>L103</f>
        <v>1</v>
      </c>
    </row>
    <row r="100" spans="1:12" ht="25.5" x14ac:dyDescent="0.2">
      <c r="A100" s="109" t="s">
        <v>281</v>
      </c>
      <c r="B100" s="109">
        <v>923</v>
      </c>
      <c r="C100" s="21" t="s">
        <v>175</v>
      </c>
      <c r="D100" s="21" t="s">
        <v>163</v>
      </c>
      <c r="E100" s="21" t="s">
        <v>190</v>
      </c>
      <c r="F100" s="21" t="s">
        <v>89</v>
      </c>
      <c r="G100" s="21" t="s">
        <v>170</v>
      </c>
      <c r="H100" s="21" t="s">
        <v>282</v>
      </c>
      <c r="I100" s="109"/>
      <c r="J100" s="169">
        <f>J101</f>
        <v>85</v>
      </c>
      <c r="K100" s="169"/>
      <c r="L100" s="169"/>
    </row>
    <row r="101" spans="1:12" ht="38.25" x14ac:dyDescent="0.2">
      <c r="A101" s="124" t="s">
        <v>226</v>
      </c>
      <c r="B101" s="109">
        <v>923</v>
      </c>
      <c r="C101" s="21" t="s">
        <v>175</v>
      </c>
      <c r="D101" s="21" t="s">
        <v>163</v>
      </c>
      <c r="E101" s="21" t="s">
        <v>190</v>
      </c>
      <c r="F101" s="21" t="s">
        <v>89</v>
      </c>
      <c r="G101" s="21" t="s">
        <v>170</v>
      </c>
      <c r="H101" s="21" t="s">
        <v>282</v>
      </c>
      <c r="I101" s="62">
        <v>400</v>
      </c>
      <c r="J101" s="169">
        <f>J102</f>
        <v>85</v>
      </c>
      <c r="K101" s="169"/>
      <c r="L101" s="169"/>
    </row>
    <row r="102" spans="1:12" x14ac:dyDescent="0.2">
      <c r="A102" s="124" t="s">
        <v>227</v>
      </c>
      <c r="B102" s="109">
        <v>923</v>
      </c>
      <c r="C102" s="21" t="s">
        <v>175</v>
      </c>
      <c r="D102" s="21" t="s">
        <v>163</v>
      </c>
      <c r="E102" s="21" t="s">
        <v>190</v>
      </c>
      <c r="F102" s="21" t="s">
        <v>89</v>
      </c>
      <c r="G102" s="21" t="s">
        <v>170</v>
      </c>
      <c r="H102" s="21" t="s">
        <v>282</v>
      </c>
      <c r="I102" s="62">
        <v>410</v>
      </c>
      <c r="J102" s="169">
        <v>85</v>
      </c>
      <c r="K102" s="169"/>
      <c r="L102" s="169"/>
    </row>
    <row r="103" spans="1:12" ht="203.25" customHeight="1" x14ac:dyDescent="0.2">
      <c r="A103" s="156" t="s">
        <v>220</v>
      </c>
      <c r="B103" s="110">
        <v>923</v>
      </c>
      <c r="C103" s="21" t="s">
        <v>175</v>
      </c>
      <c r="D103" s="21" t="s">
        <v>163</v>
      </c>
      <c r="E103" s="21" t="s">
        <v>190</v>
      </c>
      <c r="F103" s="21" t="s">
        <v>89</v>
      </c>
      <c r="G103" s="21" t="s">
        <v>170</v>
      </c>
      <c r="H103" s="21" t="s">
        <v>30</v>
      </c>
      <c r="I103" s="109"/>
      <c r="J103" s="169">
        <f t="shared" si="12"/>
        <v>1</v>
      </c>
      <c r="K103" s="169">
        <f t="shared" si="12"/>
        <v>1</v>
      </c>
      <c r="L103" s="169">
        <f t="shared" si="12"/>
        <v>1</v>
      </c>
    </row>
    <row r="104" spans="1:12" ht="38.25" x14ac:dyDescent="0.2">
      <c r="A104" s="154" t="s">
        <v>181</v>
      </c>
      <c r="B104" s="110">
        <v>923</v>
      </c>
      <c r="C104" s="21" t="s">
        <v>175</v>
      </c>
      <c r="D104" s="21" t="s">
        <v>163</v>
      </c>
      <c r="E104" s="21" t="s">
        <v>190</v>
      </c>
      <c r="F104" s="21" t="s">
        <v>89</v>
      </c>
      <c r="G104" s="21" t="s">
        <v>170</v>
      </c>
      <c r="H104" s="21" t="s">
        <v>30</v>
      </c>
      <c r="I104" s="109">
        <v>200</v>
      </c>
      <c r="J104" s="169">
        <f t="shared" si="12"/>
        <v>1</v>
      </c>
      <c r="K104" s="169">
        <f t="shared" si="12"/>
        <v>1</v>
      </c>
      <c r="L104" s="169">
        <f t="shared" si="12"/>
        <v>1</v>
      </c>
    </row>
    <row r="105" spans="1:12" ht="51" x14ac:dyDescent="0.2">
      <c r="A105" s="109" t="s">
        <v>182</v>
      </c>
      <c r="B105" s="110">
        <v>923</v>
      </c>
      <c r="C105" s="21" t="s">
        <v>175</v>
      </c>
      <c r="D105" s="21" t="s">
        <v>163</v>
      </c>
      <c r="E105" s="21" t="s">
        <v>190</v>
      </c>
      <c r="F105" s="21" t="s">
        <v>89</v>
      </c>
      <c r="G105" s="21" t="s">
        <v>170</v>
      </c>
      <c r="H105" s="21" t="s">
        <v>30</v>
      </c>
      <c r="I105" s="62">
        <v>240</v>
      </c>
      <c r="J105" s="169">
        <v>1</v>
      </c>
      <c r="K105" s="169">
        <v>1</v>
      </c>
      <c r="L105" s="169">
        <v>1</v>
      </c>
    </row>
    <row r="106" spans="1:12" s="182" customFormat="1" ht="25.5" x14ac:dyDescent="0.2">
      <c r="A106" s="5" t="s">
        <v>31</v>
      </c>
      <c r="B106" s="56">
        <v>923</v>
      </c>
      <c r="C106" s="42" t="s">
        <v>32</v>
      </c>
      <c r="D106" s="42"/>
      <c r="E106" s="42"/>
      <c r="F106" s="42"/>
      <c r="G106" s="42"/>
      <c r="H106" s="42"/>
      <c r="I106" s="157"/>
      <c r="J106" s="246">
        <f>J107+J129</f>
        <v>7982.6380000000008</v>
      </c>
      <c r="K106" s="246">
        <f>K107+K129</f>
        <v>117.50000000000001</v>
      </c>
      <c r="L106" s="246">
        <f>L107+L129</f>
        <v>84.000000000000014</v>
      </c>
    </row>
    <row r="107" spans="1:12" x14ac:dyDescent="0.2">
      <c r="A107" s="109" t="s">
        <v>33</v>
      </c>
      <c r="B107" s="110">
        <v>923</v>
      </c>
      <c r="C107" s="21" t="s">
        <v>32</v>
      </c>
      <c r="D107" s="21" t="s">
        <v>168</v>
      </c>
      <c r="E107" s="21"/>
      <c r="F107" s="21"/>
      <c r="G107" s="21"/>
      <c r="H107" s="21"/>
      <c r="I107" s="109"/>
      <c r="J107" s="169">
        <f>J108+J121</f>
        <v>6454.9000000000005</v>
      </c>
      <c r="K107" s="246">
        <f>K121</f>
        <v>2</v>
      </c>
      <c r="L107" s="246">
        <f>L121</f>
        <v>2</v>
      </c>
    </row>
    <row r="108" spans="1:12" ht="76.5" x14ac:dyDescent="0.2">
      <c r="A108" s="52" t="s">
        <v>216</v>
      </c>
      <c r="B108" s="110">
        <v>923</v>
      </c>
      <c r="C108" s="21" t="s">
        <v>32</v>
      </c>
      <c r="D108" s="21" t="s">
        <v>168</v>
      </c>
      <c r="E108" s="21" t="s">
        <v>175</v>
      </c>
      <c r="F108" s="21"/>
      <c r="G108" s="21"/>
      <c r="H108" s="21"/>
      <c r="I108" s="109"/>
      <c r="J108" s="169">
        <f>J109</f>
        <v>6452.9000000000005</v>
      </c>
      <c r="K108" s="246"/>
      <c r="L108" s="246"/>
    </row>
    <row r="109" spans="1:12" ht="25.5" x14ac:dyDescent="0.2">
      <c r="A109" s="52" t="s">
        <v>222</v>
      </c>
      <c r="B109" s="110">
        <v>923</v>
      </c>
      <c r="C109" s="21" t="s">
        <v>32</v>
      </c>
      <c r="D109" s="21" t="s">
        <v>168</v>
      </c>
      <c r="E109" s="21" t="s">
        <v>175</v>
      </c>
      <c r="F109" s="21" t="s">
        <v>89</v>
      </c>
      <c r="G109" s="21"/>
      <c r="H109" s="21"/>
      <c r="I109" s="109"/>
      <c r="J109" s="169">
        <f>J117+J114+J111</f>
        <v>6452.9000000000005</v>
      </c>
      <c r="K109" s="246"/>
      <c r="L109" s="246"/>
    </row>
    <row r="110" spans="1:12" ht="40.5" customHeight="1" x14ac:dyDescent="0.2">
      <c r="A110" s="52" t="s">
        <v>294</v>
      </c>
      <c r="B110" s="110">
        <v>923</v>
      </c>
      <c r="C110" s="21" t="s">
        <v>32</v>
      </c>
      <c r="D110" s="21" t="s">
        <v>168</v>
      </c>
      <c r="E110" s="21" t="s">
        <v>175</v>
      </c>
      <c r="F110" s="21" t="s">
        <v>89</v>
      </c>
      <c r="G110" s="21" t="s">
        <v>168</v>
      </c>
      <c r="H110" s="21"/>
      <c r="I110" s="109"/>
      <c r="J110" s="169">
        <f>J114</f>
        <v>50</v>
      </c>
      <c r="K110" s="246"/>
      <c r="L110" s="246"/>
    </row>
    <row r="111" spans="1:12" ht="60.75" customHeight="1" x14ac:dyDescent="0.2">
      <c r="A111" s="52" t="s">
        <v>291</v>
      </c>
      <c r="B111" s="110">
        <v>923</v>
      </c>
      <c r="C111" s="21" t="s">
        <v>32</v>
      </c>
      <c r="D111" s="21" t="s">
        <v>168</v>
      </c>
      <c r="E111" s="21" t="s">
        <v>175</v>
      </c>
      <c r="F111" s="21" t="s">
        <v>89</v>
      </c>
      <c r="G111" s="21" t="s">
        <v>168</v>
      </c>
      <c r="H111" s="21" t="s">
        <v>292</v>
      </c>
      <c r="I111" s="109"/>
      <c r="J111" s="169">
        <f>J112</f>
        <v>80</v>
      </c>
      <c r="K111" s="246"/>
      <c r="L111" s="246"/>
    </row>
    <row r="112" spans="1:12" ht="43.5" customHeight="1" x14ac:dyDescent="0.2">
      <c r="A112" s="124" t="s">
        <v>226</v>
      </c>
      <c r="B112" s="110">
        <v>923</v>
      </c>
      <c r="C112" s="21" t="s">
        <v>32</v>
      </c>
      <c r="D112" s="21" t="s">
        <v>168</v>
      </c>
      <c r="E112" s="21" t="s">
        <v>175</v>
      </c>
      <c r="F112" s="21" t="s">
        <v>89</v>
      </c>
      <c r="G112" s="21" t="s">
        <v>168</v>
      </c>
      <c r="H112" s="21" t="s">
        <v>292</v>
      </c>
      <c r="I112" s="109">
        <v>400</v>
      </c>
      <c r="J112" s="169">
        <f>J113</f>
        <v>80</v>
      </c>
      <c r="K112" s="246"/>
      <c r="L112" s="246"/>
    </row>
    <row r="113" spans="1:12" ht="30.75" customHeight="1" x14ac:dyDescent="0.2">
      <c r="A113" s="124" t="s">
        <v>227</v>
      </c>
      <c r="B113" s="110">
        <v>923</v>
      </c>
      <c r="C113" s="21" t="s">
        <v>32</v>
      </c>
      <c r="D113" s="21" t="s">
        <v>168</v>
      </c>
      <c r="E113" s="21" t="s">
        <v>175</v>
      </c>
      <c r="F113" s="21" t="s">
        <v>89</v>
      </c>
      <c r="G113" s="21" t="s">
        <v>168</v>
      </c>
      <c r="H113" s="21" t="s">
        <v>292</v>
      </c>
      <c r="I113" s="109">
        <v>410</v>
      </c>
      <c r="J113" s="169">
        <f>80</f>
        <v>80</v>
      </c>
      <c r="K113" s="246"/>
      <c r="L113" s="246"/>
    </row>
    <row r="114" spans="1:12" ht="35.25" customHeight="1" x14ac:dyDescent="0.2">
      <c r="A114" s="52" t="s">
        <v>284</v>
      </c>
      <c r="B114" s="110">
        <v>923</v>
      </c>
      <c r="C114" s="21" t="s">
        <v>32</v>
      </c>
      <c r="D114" s="21" t="s">
        <v>168</v>
      </c>
      <c r="E114" s="21" t="s">
        <v>175</v>
      </c>
      <c r="F114" s="21" t="s">
        <v>89</v>
      </c>
      <c r="G114" s="21" t="s">
        <v>168</v>
      </c>
      <c r="H114" s="21" t="s">
        <v>283</v>
      </c>
      <c r="I114" s="109"/>
      <c r="J114" s="169">
        <f>J115</f>
        <v>50</v>
      </c>
      <c r="K114" s="246"/>
      <c r="L114" s="246"/>
    </row>
    <row r="115" spans="1:12" ht="38.25" x14ac:dyDescent="0.2">
      <c r="A115" s="124" t="s">
        <v>226</v>
      </c>
      <c r="B115" s="110">
        <v>923</v>
      </c>
      <c r="C115" s="21" t="s">
        <v>32</v>
      </c>
      <c r="D115" s="21" t="s">
        <v>168</v>
      </c>
      <c r="E115" s="21" t="s">
        <v>175</v>
      </c>
      <c r="F115" s="21" t="s">
        <v>89</v>
      </c>
      <c r="G115" s="21" t="s">
        <v>168</v>
      </c>
      <c r="H115" s="21" t="s">
        <v>283</v>
      </c>
      <c r="I115" s="109">
        <v>400</v>
      </c>
      <c r="J115" s="169">
        <f>J116</f>
        <v>50</v>
      </c>
      <c r="K115" s="246"/>
      <c r="L115" s="246"/>
    </row>
    <row r="116" spans="1:12" x14ac:dyDescent="0.2">
      <c r="A116" s="124" t="s">
        <v>227</v>
      </c>
      <c r="B116" s="110">
        <v>923</v>
      </c>
      <c r="C116" s="21" t="s">
        <v>32</v>
      </c>
      <c r="D116" s="21" t="s">
        <v>168</v>
      </c>
      <c r="E116" s="21" t="s">
        <v>175</v>
      </c>
      <c r="F116" s="21" t="s">
        <v>89</v>
      </c>
      <c r="G116" s="21" t="s">
        <v>168</v>
      </c>
      <c r="H116" s="21" t="s">
        <v>283</v>
      </c>
      <c r="I116" s="109">
        <v>410</v>
      </c>
      <c r="J116" s="169">
        <f>50</f>
        <v>50</v>
      </c>
      <c r="K116" s="246"/>
      <c r="L116" s="246"/>
    </row>
    <row r="117" spans="1:12" x14ac:dyDescent="0.2">
      <c r="A117" s="52" t="s">
        <v>223</v>
      </c>
      <c r="B117" s="110">
        <v>923</v>
      </c>
      <c r="C117" s="21" t="s">
        <v>32</v>
      </c>
      <c r="D117" s="21" t="s">
        <v>168</v>
      </c>
      <c r="E117" s="21" t="s">
        <v>175</v>
      </c>
      <c r="F117" s="21" t="s">
        <v>89</v>
      </c>
      <c r="G117" s="21" t="s">
        <v>224</v>
      </c>
      <c r="H117" s="21"/>
      <c r="I117" s="109"/>
      <c r="J117" s="169">
        <f>J118</f>
        <v>6322.9000000000005</v>
      </c>
      <c r="K117" s="246"/>
      <c r="L117" s="246"/>
    </row>
    <row r="118" spans="1:12" ht="114.75" x14ac:dyDescent="0.2">
      <c r="A118" s="49" t="s">
        <v>217</v>
      </c>
      <c r="B118" s="110">
        <v>923</v>
      </c>
      <c r="C118" s="50" t="s">
        <v>32</v>
      </c>
      <c r="D118" s="50" t="s">
        <v>168</v>
      </c>
      <c r="E118" s="50" t="s">
        <v>175</v>
      </c>
      <c r="F118" s="50" t="s">
        <v>89</v>
      </c>
      <c r="G118" s="50" t="s">
        <v>224</v>
      </c>
      <c r="H118" s="50" t="s">
        <v>218</v>
      </c>
      <c r="I118" s="49"/>
      <c r="J118" s="169">
        <f>J119</f>
        <v>6322.9000000000005</v>
      </c>
      <c r="K118" s="246"/>
      <c r="L118" s="246"/>
    </row>
    <row r="119" spans="1:12" ht="38.25" x14ac:dyDescent="0.2">
      <c r="A119" s="124" t="s">
        <v>226</v>
      </c>
      <c r="B119" s="110">
        <v>923</v>
      </c>
      <c r="C119" s="50" t="s">
        <v>32</v>
      </c>
      <c r="D119" s="50" t="s">
        <v>168</v>
      </c>
      <c r="E119" s="50" t="s">
        <v>175</v>
      </c>
      <c r="F119" s="50" t="s">
        <v>89</v>
      </c>
      <c r="G119" s="50" t="s">
        <v>224</v>
      </c>
      <c r="H119" s="50" t="s">
        <v>218</v>
      </c>
      <c r="I119" s="49">
        <v>400</v>
      </c>
      <c r="J119" s="169">
        <f>J120</f>
        <v>6322.9000000000005</v>
      </c>
      <c r="K119" s="246"/>
      <c r="L119" s="246"/>
    </row>
    <row r="120" spans="1:12" x14ac:dyDescent="0.2">
      <c r="A120" s="124" t="s">
        <v>227</v>
      </c>
      <c r="B120" s="110">
        <v>923</v>
      </c>
      <c r="C120" s="50" t="s">
        <v>32</v>
      </c>
      <c r="D120" s="50" t="s">
        <v>168</v>
      </c>
      <c r="E120" s="50" t="s">
        <v>175</v>
      </c>
      <c r="F120" s="50" t="s">
        <v>89</v>
      </c>
      <c r="G120" s="50" t="s">
        <v>224</v>
      </c>
      <c r="H120" s="50" t="s">
        <v>218</v>
      </c>
      <c r="I120" s="49">
        <v>410</v>
      </c>
      <c r="J120" s="169">
        <f>6259.6+63.3</f>
        <v>6322.9000000000005</v>
      </c>
      <c r="K120" s="246"/>
      <c r="L120" s="246"/>
    </row>
    <row r="121" spans="1:12" ht="38.25" x14ac:dyDescent="0.2">
      <c r="A121" s="109" t="s">
        <v>189</v>
      </c>
      <c r="B121" s="110">
        <v>923</v>
      </c>
      <c r="C121" s="21" t="s">
        <v>32</v>
      </c>
      <c r="D121" s="21" t="s">
        <v>168</v>
      </c>
      <c r="E121" s="21" t="s">
        <v>190</v>
      </c>
      <c r="F121" s="21"/>
      <c r="G121" s="21"/>
      <c r="H121" s="21"/>
      <c r="I121" s="109"/>
      <c r="J121" s="169">
        <f>J122</f>
        <v>2</v>
      </c>
      <c r="K121" s="169">
        <f>K122</f>
        <v>2</v>
      </c>
      <c r="L121" s="169">
        <f>L122</f>
        <v>2</v>
      </c>
    </row>
    <row r="122" spans="1:12" ht="63.75" x14ac:dyDescent="0.2">
      <c r="A122" s="109" t="s">
        <v>191</v>
      </c>
      <c r="B122" s="110">
        <v>923</v>
      </c>
      <c r="C122" s="21" t="s">
        <v>32</v>
      </c>
      <c r="D122" s="21" t="s">
        <v>168</v>
      </c>
      <c r="E122" s="21" t="s">
        <v>190</v>
      </c>
      <c r="F122" s="21" t="s">
        <v>89</v>
      </c>
      <c r="G122" s="21"/>
      <c r="H122" s="21"/>
      <c r="I122" s="109"/>
      <c r="J122" s="169">
        <f>J123+J126</f>
        <v>2</v>
      </c>
      <c r="K122" s="169">
        <f>K123+K126</f>
        <v>2</v>
      </c>
      <c r="L122" s="169">
        <f>L123+L126</f>
        <v>2</v>
      </c>
    </row>
    <row r="123" spans="1:12" ht="97.5" customHeight="1" x14ac:dyDescent="0.2">
      <c r="A123" s="156" t="s">
        <v>86</v>
      </c>
      <c r="B123" s="110">
        <v>923</v>
      </c>
      <c r="C123" s="21" t="s">
        <v>32</v>
      </c>
      <c r="D123" s="21" t="s">
        <v>168</v>
      </c>
      <c r="E123" s="21" t="s">
        <v>190</v>
      </c>
      <c r="F123" s="21" t="s">
        <v>89</v>
      </c>
      <c r="G123" s="21" t="s">
        <v>170</v>
      </c>
      <c r="H123" s="21" t="s">
        <v>34</v>
      </c>
      <c r="I123" s="109"/>
      <c r="J123" s="169">
        <f t="shared" ref="J123:L124" si="13">J124</f>
        <v>1</v>
      </c>
      <c r="K123" s="169">
        <f t="shared" si="13"/>
        <v>1</v>
      </c>
      <c r="L123" s="169">
        <f t="shared" si="13"/>
        <v>1</v>
      </c>
    </row>
    <row r="124" spans="1:12" ht="38.25" x14ac:dyDescent="0.2">
      <c r="A124" s="154" t="s">
        <v>181</v>
      </c>
      <c r="B124" s="110">
        <v>923</v>
      </c>
      <c r="C124" s="21" t="s">
        <v>32</v>
      </c>
      <c r="D124" s="21" t="s">
        <v>168</v>
      </c>
      <c r="E124" s="21" t="s">
        <v>190</v>
      </c>
      <c r="F124" s="21" t="s">
        <v>89</v>
      </c>
      <c r="G124" s="21" t="s">
        <v>170</v>
      </c>
      <c r="H124" s="21" t="s">
        <v>34</v>
      </c>
      <c r="I124" s="109">
        <v>200</v>
      </c>
      <c r="J124" s="169">
        <f t="shared" si="13"/>
        <v>1</v>
      </c>
      <c r="K124" s="169">
        <f t="shared" si="13"/>
        <v>1</v>
      </c>
      <c r="L124" s="169">
        <f t="shared" si="13"/>
        <v>1</v>
      </c>
    </row>
    <row r="125" spans="1:12" ht="51" x14ac:dyDescent="0.2">
      <c r="A125" s="109" t="s">
        <v>182</v>
      </c>
      <c r="B125" s="110">
        <v>923</v>
      </c>
      <c r="C125" s="21" t="s">
        <v>32</v>
      </c>
      <c r="D125" s="21" t="s">
        <v>168</v>
      </c>
      <c r="E125" s="21" t="s">
        <v>190</v>
      </c>
      <c r="F125" s="21" t="s">
        <v>89</v>
      </c>
      <c r="G125" s="21" t="s">
        <v>170</v>
      </c>
      <c r="H125" s="21" t="s">
        <v>34</v>
      </c>
      <c r="I125" s="109">
        <v>240</v>
      </c>
      <c r="J125" s="169">
        <v>1</v>
      </c>
      <c r="K125" s="169">
        <v>1</v>
      </c>
      <c r="L125" s="169">
        <v>1</v>
      </c>
    </row>
    <row r="126" spans="1:12" ht="76.5" x14ac:dyDescent="0.2">
      <c r="A126" s="109" t="s">
        <v>87</v>
      </c>
      <c r="B126" s="110">
        <v>923</v>
      </c>
      <c r="C126" s="21" t="s">
        <v>32</v>
      </c>
      <c r="D126" s="21" t="s">
        <v>168</v>
      </c>
      <c r="E126" s="21" t="s">
        <v>190</v>
      </c>
      <c r="F126" s="21" t="s">
        <v>89</v>
      </c>
      <c r="G126" s="21" t="s">
        <v>170</v>
      </c>
      <c r="H126" s="21" t="s">
        <v>35</v>
      </c>
      <c r="I126" s="109"/>
      <c r="J126" s="169">
        <f t="shared" ref="J126:L127" si="14">J127</f>
        <v>1</v>
      </c>
      <c r="K126" s="169">
        <f t="shared" si="14"/>
        <v>1</v>
      </c>
      <c r="L126" s="169">
        <f t="shared" si="14"/>
        <v>1</v>
      </c>
    </row>
    <row r="127" spans="1:12" ht="38.25" x14ac:dyDescent="0.2">
      <c r="A127" s="154" t="s">
        <v>181</v>
      </c>
      <c r="B127" s="110">
        <v>923</v>
      </c>
      <c r="C127" s="21" t="s">
        <v>32</v>
      </c>
      <c r="D127" s="21" t="s">
        <v>168</v>
      </c>
      <c r="E127" s="21" t="s">
        <v>190</v>
      </c>
      <c r="F127" s="21" t="s">
        <v>89</v>
      </c>
      <c r="G127" s="21" t="s">
        <v>170</v>
      </c>
      <c r="H127" s="21" t="s">
        <v>35</v>
      </c>
      <c r="I127" s="109">
        <v>200</v>
      </c>
      <c r="J127" s="169">
        <f t="shared" si="14"/>
        <v>1</v>
      </c>
      <c r="K127" s="169">
        <f t="shared" si="14"/>
        <v>1</v>
      </c>
      <c r="L127" s="169">
        <f t="shared" si="14"/>
        <v>1</v>
      </c>
    </row>
    <row r="128" spans="1:12" ht="51" x14ac:dyDescent="0.2">
      <c r="A128" s="52" t="s">
        <v>182</v>
      </c>
      <c r="B128" s="262">
        <v>923</v>
      </c>
      <c r="C128" s="21" t="s">
        <v>32</v>
      </c>
      <c r="D128" s="21" t="s">
        <v>168</v>
      </c>
      <c r="E128" s="21" t="s">
        <v>190</v>
      </c>
      <c r="F128" s="21" t="s">
        <v>89</v>
      </c>
      <c r="G128" s="21" t="s">
        <v>170</v>
      </c>
      <c r="H128" s="21" t="s">
        <v>35</v>
      </c>
      <c r="I128" s="109">
        <v>240</v>
      </c>
      <c r="J128" s="169">
        <v>1</v>
      </c>
      <c r="K128" s="169">
        <v>1</v>
      </c>
      <c r="L128" s="169">
        <v>1</v>
      </c>
    </row>
    <row r="129" spans="1:12" x14ac:dyDescent="0.2">
      <c r="A129" s="52" t="s">
        <v>36</v>
      </c>
      <c r="B129" s="262">
        <v>923</v>
      </c>
      <c r="C129" s="21" t="s">
        <v>32</v>
      </c>
      <c r="D129" s="21" t="s">
        <v>201</v>
      </c>
      <c r="E129" s="21"/>
      <c r="F129" s="21"/>
      <c r="G129" s="21"/>
      <c r="H129" s="21"/>
      <c r="I129" s="109"/>
      <c r="J129" s="169">
        <f>J136+J141+J130</f>
        <v>1527.7380000000001</v>
      </c>
      <c r="K129" s="169">
        <f>K136+K141</f>
        <v>115.50000000000001</v>
      </c>
      <c r="L129" s="169">
        <f>L136+L141</f>
        <v>82.000000000000014</v>
      </c>
    </row>
    <row r="130" spans="1:12" ht="76.5" x14ac:dyDescent="0.2">
      <c r="A130" s="185" t="s">
        <v>245</v>
      </c>
      <c r="B130" s="262">
        <v>923</v>
      </c>
      <c r="C130" s="21" t="s">
        <v>32</v>
      </c>
      <c r="D130" s="21" t="s">
        <v>201</v>
      </c>
      <c r="E130" s="21" t="s">
        <v>250</v>
      </c>
      <c r="F130" s="21"/>
      <c r="G130" s="21"/>
      <c r="H130" s="21"/>
      <c r="I130" s="109"/>
      <c r="J130" s="169">
        <f>J131</f>
        <v>1075.7</v>
      </c>
      <c r="K130" s="169"/>
      <c r="L130" s="169"/>
    </row>
    <row r="131" spans="1:12" ht="38.25" x14ac:dyDescent="0.2">
      <c r="A131" s="185" t="s">
        <v>246</v>
      </c>
      <c r="B131" s="262">
        <v>923</v>
      </c>
      <c r="C131" s="21" t="s">
        <v>32</v>
      </c>
      <c r="D131" s="21" t="s">
        <v>201</v>
      </c>
      <c r="E131" s="21" t="s">
        <v>250</v>
      </c>
      <c r="F131" s="21" t="s">
        <v>89</v>
      </c>
      <c r="G131" s="21"/>
      <c r="H131" s="21"/>
      <c r="I131" s="109"/>
      <c r="J131" s="169">
        <f>J132</f>
        <v>1075.7</v>
      </c>
      <c r="K131" s="169"/>
      <c r="L131" s="169"/>
    </row>
    <row r="132" spans="1:12" ht="38.25" x14ac:dyDescent="0.2">
      <c r="A132" s="185" t="s">
        <v>247</v>
      </c>
      <c r="B132" s="262">
        <v>923</v>
      </c>
      <c r="C132" s="21" t="s">
        <v>32</v>
      </c>
      <c r="D132" s="21" t="s">
        <v>201</v>
      </c>
      <c r="E132" s="21" t="s">
        <v>250</v>
      </c>
      <c r="F132" s="21" t="s">
        <v>89</v>
      </c>
      <c r="G132" s="21" t="s">
        <v>166</v>
      </c>
      <c r="H132" s="21"/>
      <c r="I132" s="109"/>
      <c r="J132" s="169">
        <f>J134</f>
        <v>1075.7</v>
      </c>
      <c r="K132" s="169"/>
      <c r="L132" s="169"/>
    </row>
    <row r="133" spans="1:12" ht="25.5" x14ac:dyDescent="0.2">
      <c r="A133" s="185" t="s">
        <v>259</v>
      </c>
      <c r="B133" s="262">
        <v>923</v>
      </c>
      <c r="C133" s="21" t="s">
        <v>32</v>
      </c>
      <c r="D133" s="21" t="s">
        <v>201</v>
      </c>
      <c r="E133" s="21" t="s">
        <v>250</v>
      </c>
      <c r="F133" s="21" t="s">
        <v>89</v>
      </c>
      <c r="G133" s="21" t="s">
        <v>166</v>
      </c>
      <c r="H133" s="21" t="s">
        <v>251</v>
      </c>
      <c r="I133" s="109"/>
      <c r="J133" s="169">
        <f>J134</f>
        <v>1075.7</v>
      </c>
      <c r="K133" s="169"/>
      <c r="L133" s="169"/>
    </row>
    <row r="134" spans="1:12" ht="38.25" x14ac:dyDescent="0.2">
      <c r="A134" s="186" t="s">
        <v>248</v>
      </c>
      <c r="B134" s="262">
        <v>923</v>
      </c>
      <c r="C134" s="21" t="s">
        <v>32</v>
      </c>
      <c r="D134" s="21" t="s">
        <v>201</v>
      </c>
      <c r="E134" s="21" t="s">
        <v>250</v>
      </c>
      <c r="F134" s="21" t="s">
        <v>89</v>
      </c>
      <c r="G134" s="21" t="s">
        <v>166</v>
      </c>
      <c r="H134" s="21" t="s">
        <v>251</v>
      </c>
      <c r="I134" s="109">
        <v>200</v>
      </c>
      <c r="J134" s="169">
        <f>J135</f>
        <v>1075.7</v>
      </c>
      <c r="K134" s="169"/>
      <c r="L134" s="169"/>
    </row>
    <row r="135" spans="1:12" ht="51" x14ac:dyDescent="0.2">
      <c r="A135" s="186" t="s">
        <v>249</v>
      </c>
      <c r="B135" s="262">
        <v>923</v>
      </c>
      <c r="C135" s="21" t="s">
        <v>32</v>
      </c>
      <c r="D135" s="21" t="s">
        <v>201</v>
      </c>
      <c r="E135" s="21" t="s">
        <v>250</v>
      </c>
      <c r="F135" s="21" t="s">
        <v>89</v>
      </c>
      <c r="G135" s="21" t="s">
        <v>166</v>
      </c>
      <c r="H135" s="21" t="s">
        <v>251</v>
      </c>
      <c r="I135" s="109">
        <v>240</v>
      </c>
      <c r="J135" s="169">
        <f>1075.7</f>
        <v>1075.7</v>
      </c>
      <c r="K135" s="169"/>
      <c r="L135" s="169"/>
    </row>
    <row r="136" spans="1:12" ht="38.25" x14ac:dyDescent="0.2">
      <c r="A136" s="52" t="s">
        <v>189</v>
      </c>
      <c r="B136" s="262">
        <v>923</v>
      </c>
      <c r="C136" s="21" t="s">
        <v>32</v>
      </c>
      <c r="D136" s="21" t="s">
        <v>201</v>
      </c>
      <c r="E136" s="21" t="s">
        <v>190</v>
      </c>
      <c r="F136" s="21"/>
      <c r="G136" s="21"/>
      <c r="H136" s="21"/>
      <c r="I136" s="109"/>
      <c r="J136" s="169">
        <f>J137</f>
        <v>260</v>
      </c>
      <c r="K136" s="169">
        <f>K137</f>
        <v>76</v>
      </c>
      <c r="L136" s="169">
        <f>L137</f>
        <v>36.200000000000003</v>
      </c>
    </row>
    <row r="137" spans="1:12" ht="63.75" x14ac:dyDescent="0.2">
      <c r="A137" s="156" t="s">
        <v>191</v>
      </c>
      <c r="B137" s="110">
        <v>923</v>
      </c>
      <c r="C137" s="64" t="s">
        <v>32</v>
      </c>
      <c r="D137" s="21" t="s">
        <v>201</v>
      </c>
      <c r="E137" s="21" t="s">
        <v>190</v>
      </c>
      <c r="F137" s="21" t="s">
        <v>89</v>
      </c>
      <c r="G137" s="21" t="s">
        <v>170</v>
      </c>
      <c r="H137" s="21"/>
      <c r="I137" s="109"/>
      <c r="J137" s="169">
        <f>J138+J144</f>
        <v>260</v>
      </c>
      <c r="K137" s="169">
        <f>K138+K144</f>
        <v>76</v>
      </c>
      <c r="L137" s="169">
        <f>L138+L144</f>
        <v>36.200000000000003</v>
      </c>
    </row>
    <row r="138" spans="1:12" x14ac:dyDescent="0.2">
      <c r="A138" s="34" t="s">
        <v>37</v>
      </c>
      <c r="B138" s="110">
        <v>923</v>
      </c>
      <c r="C138" s="64" t="s">
        <v>32</v>
      </c>
      <c r="D138" s="21" t="s">
        <v>201</v>
      </c>
      <c r="E138" s="21" t="s">
        <v>190</v>
      </c>
      <c r="F138" s="21" t="s">
        <v>89</v>
      </c>
      <c r="G138" s="21" t="s">
        <v>170</v>
      </c>
      <c r="H138" s="21" t="s">
        <v>38</v>
      </c>
      <c r="I138" s="109"/>
      <c r="J138" s="169">
        <f t="shared" ref="J138:L139" si="15">J139</f>
        <v>259</v>
      </c>
      <c r="K138" s="169">
        <f t="shared" si="15"/>
        <v>75</v>
      </c>
      <c r="L138" s="169">
        <f t="shared" si="15"/>
        <v>35.200000000000003</v>
      </c>
    </row>
    <row r="139" spans="1:12" ht="38.25" x14ac:dyDescent="0.2">
      <c r="A139" s="154" t="s">
        <v>181</v>
      </c>
      <c r="B139" s="110">
        <v>923</v>
      </c>
      <c r="C139" s="64" t="s">
        <v>32</v>
      </c>
      <c r="D139" s="21" t="s">
        <v>201</v>
      </c>
      <c r="E139" s="21" t="s">
        <v>190</v>
      </c>
      <c r="F139" s="21" t="s">
        <v>89</v>
      </c>
      <c r="G139" s="21" t="s">
        <v>170</v>
      </c>
      <c r="H139" s="21" t="s">
        <v>38</v>
      </c>
      <c r="I139" s="109">
        <v>200</v>
      </c>
      <c r="J139" s="169">
        <f t="shared" si="15"/>
        <v>259</v>
      </c>
      <c r="K139" s="169">
        <f t="shared" si="15"/>
        <v>75</v>
      </c>
      <c r="L139" s="169">
        <f t="shared" si="15"/>
        <v>35.200000000000003</v>
      </c>
    </row>
    <row r="140" spans="1:12" ht="51" x14ac:dyDescent="0.2">
      <c r="A140" s="109" t="s">
        <v>182</v>
      </c>
      <c r="B140" s="110">
        <v>923</v>
      </c>
      <c r="C140" s="64" t="s">
        <v>32</v>
      </c>
      <c r="D140" s="21" t="s">
        <v>201</v>
      </c>
      <c r="E140" s="21" t="s">
        <v>190</v>
      </c>
      <c r="F140" s="21" t="s">
        <v>89</v>
      </c>
      <c r="G140" s="21" t="s">
        <v>170</v>
      </c>
      <c r="H140" s="21" t="s">
        <v>38</v>
      </c>
      <c r="I140" s="109">
        <v>240</v>
      </c>
      <c r="J140" s="169">
        <v>259</v>
      </c>
      <c r="K140" s="169">
        <v>75</v>
      </c>
      <c r="L140" s="169">
        <f>75-39.8</f>
        <v>35.200000000000003</v>
      </c>
    </row>
    <row r="141" spans="1:12" ht="31.5" customHeight="1" x14ac:dyDescent="0.2">
      <c r="A141" s="34" t="s">
        <v>39</v>
      </c>
      <c r="B141" s="110">
        <v>923</v>
      </c>
      <c r="C141" s="64" t="s">
        <v>32</v>
      </c>
      <c r="D141" s="21" t="s">
        <v>201</v>
      </c>
      <c r="E141" s="21" t="s">
        <v>190</v>
      </c>
      <c r="F141" s="21" t="s">
        <v>89</v>
      </c>
      <c r="G141" s="21" t="s">
        <v>170</v>
      </c>
      <c r="H141" s="21" t="s">
        <v>40</v>
      </c>
      <c r="I141" s="109"/>
      <c r="J141" s="169">
        <f t="shared" ref="J141:L142" si="16">J142</f>
        <v>192.03800000000001</v>
      </c>
      <c r="K141" s="169">
        <f t="shared" si="16"/>
        <v>39.500000000000014</v>
      </c>
      <c r="L141" s="169">
        <f t="shared" si="16"/>
        <v>45.800000000000011</v>
      </c>
    </row>
    <row r="142" spans="1:12" ht="38.25" x14ac:dyDescent="0.2">
      <c r="A142" s="154" t="s">
        <v>181</v>
      </c>
      <c r="B142" s="110">
        <v>923</v>
      </c>
      <c r="C142" s="64" t="s">
        <v>32</v>
      </c>
      <c r="D142" s="21" t="s">
        <v>201</v>
      </c>
      <c r="E142" s="21" t="s">
        <v>190</v>
      </c>
      <c r="F142" s="21" t="s">
        <v>89</v>
      </c>
      <c r="G142" s="21" t="s">
        <v>170</v>
      </c>
      <c r="H142" s="21" t="s">
        <v>40</v>
      </c>
      <c r="I142" s="109">
        <v>200</v>
      </c>
      <c r="J142" s="169">
        <f t="shared" si="16"/>
        <v>192.03800000000001</v>
      </c>
      <c r="K142" s="169">
        <f t="shared" si="16"/>
        <v>39.500000000000014</v>
      </c>
      <c r="L142" s="169">
        <f t="shared" si="16"/>
        <v>45.800000000000011</v>
      </c>
    </row>
    <row r="143" spans="1:12" ht="51" x14ac:dyDescent="0.2">
      <c r="A143" s="109" t="s">
        <v>182</v>
      </c>
      <c r="B143" s="110">
        <v>923</v>
      </c>
      <c r="C143" s="64" t="s">
        <v>32</v>
      </c>
      <c r="D143" s="21" t="s">
        <v>201</v>
      </c>
      <c r="E143" s="21" t="s">
        <v>190</v>
      </c>
      <c r="F143" s="21" t="s">
        <v>89</v>
      </c>
      <c r="G143" s="21" t="s">
        <v>170</v>
      </c>
      <c r="H143" s="21" t="s">
        <v>40</v>
      </c>
      <c r="I143" s="109">
        <v>240</v>
      </c>
      <c r="J143" s="169">
        <v>192.03800000000001</v>
      </c>
      <c r="K143" s="169">
        <f>180.3-75-35.6-5-0.2-25</f>
        <v>39.500000000000014</v>
      </c>
      <c r="L143" s="169">
        <f>215.8-75-60-5-30</f>
        <v>45.800000000000011</v>
      </c>
    </row>
    <row r="144" spans="1:12" ht="114.75" x14ac:dyDescent="0.2">
      <c r="A144" s="156" t="s">
        <v>88</v>
      </c>
      <c r="B144" s="110">
        <v>923</v>
      </c>
      <c r="C144" s="21" t="s">
        <v>32</v>
      </c>
      <c r="D144" s="21" t="s">
        <v>201</v>
      </c>
      <c r="E144" s="21" t="s">
        <v>190</v>
      </c>
      <c r="F144" s="21" t="s">
        <v>89</v>
      </c>
      <c r="G144" s="21" t="s">
        <v>170</v>
      </c>
      <c r="H144" s="21" t="s">
        <v>41</v>
      </c>
      <c r="I144" s="109"/>
      <c r="J144" s="169">
        <f t="shared" ref="J144:L145" si="17">J145</f>
        <v>1</v>
      </c>
      <c r="K144" s="169">
        <f t="shared" si="17"/>
        <v>1</v>
      </c>
      <c r="L144" s="169">
        <f t="shared" si="17"/>
        <v>1</v>
      </c>
    </row>
    <row r="145" spans="1:12" ht="38.25" x14ac:dyDescent="0.2">
      <c r="A145" s="154" t="s">
        <v>181</v>
      </c>
      <c r="B145" s="110">
        <v>923</v>
      </c>
      <c r="C145" s="21" t="s">
        <v>32</v>
      </c>
      <c r="D145" s="21" t="s">
        <v>201</v>
      </c>
      <c r="E145" s="21" t="s">
        <v>190</v>
      </c>
      <c r="F145" s="21" t="s">
        <v>89</v>
      </c>
      <c r="G145" s="21" t="s">
        <v>170</v>
      </c>
      <c r="H145" s="21" t="s">
        <v>41</v>
      </c>
      <c r="I145" s="109">
        <v>200</v>
      </c>
      <c r="J145" s="169">
        <f t="shared" si="17"/>
        <v>1</v>
      </c>
      <c r="K145" s="169">
        <f t="shared" si="17"/>
        <v>1</v>
      </c>
      <c r="L145" s="169">
        <f t="shared" si="17"/>
        <v>1</v>
      </c>
    </row>
    <row r="146" spans="1:12" ht="51" x14ac:dyDescent="0.2">
      <c r="A146" s="109" t="s">
        <v>182</v>
      </c>
      <c r="B146" s="110">
        <v>923</v>
      </c>
      <c r="C146" s="21" t="s">
        <v>32</v>
      </c>
      <c r="D146" s="21" t="s">
        <v>201</v>
      </c>
      <c r="E146" s="21" t="s">
        <v>190</v>
      </c>
      <c r="F146" s="21" t="s">
        <v>89</v>
      </c>
      <c r="G146" s="21" t="s">
        <v>170</v>
      </c>
      <c r="H146" s="21" t="s">
        <v>41</v>
      </c>
      <c r="I146" s="109">
        <v>240</v>
      </c>
      <c r="J146" s="169">
        <v>1</v>
      </c>
      <c r="K146" s="169">
        <v>1</v>
      </c>
      <c r="L146" s="169">
        <v>1</v>
      </c>
    </row>
    <row r="147" spans="1:12" x14ac:dyDescent="0.2">
      <c r="A147" s="157" t="s">
        <v>42</v>
      </c>
      <c r="B147" s="110">
        <v>923</v>
      </c>
      <c r="C147" s="42" t="s">
        <v>43</v>
      </c>
      <c r="D147" s="42"/>
      <c r="E147" s="42"/>
      <c r="F147" s="42"/>
      <c r="G147" s="42"/>
      <c r="H147" s="42"/>
      <c r="I147" s="109"/>
      <c r="J147" s="246">
        <f t="shared" ref="J147:J153" si="18">J148</f>
        <v>1</v>
      </c>
      <c r="K147" s="246">
        <f t="shared" ref="K147:K153" si="19">K148</f>
        <v>1</v>
      </c>
      <c r="L147" s="246">
        <f t="shared" ref="L147:L153" si="20">L148</f>
        <v>1</v>
      </c>
    </row>
    <row r="148" spans="1:12" x14ac:dyDescent="0.2">
      <c r="A148" s="109" t="s">
        <v>44</v>
      </c>
      <c r="B148" s="110">
        <v>923</v>
      </c>
      <c r="C148" s="21" t="s">
        <v>43</v>
      </c>
      <c r="D148" s="21" t="s">
        <v>166</v>
      </c>
      <c r="E148" s="21"/>
      <c r="F148" s="21"/>
      <c r="G148" s="21"/>
      <c r="H148" s="21"/>
      <c r="I148" s="109"/>
      <c r="J148" s="169">
        <f t="shared" si="18"/>
        <v>1</v>
      </c>
      <c r="K148" s="169">
        <f t="shared" si="19"/>
        <v>1</v>
      </c>
      <c r="L148" s="169">
        <f t="shared" si="20"/>
        <v>1</v>
      </c>
    </row>
    <row r="149" spans="1:12" ht="38.25" x14ac:dyDescent="0.2">
      <c r="A149" s="109" t="s">
        <v>45</v>
      </c>
      <c r="B149" s="110">
        <v>923</v>
      </c>
      <c r="C149" s="21" t="s">
        <v>43</v>
      </c>
      <c r="D149" s="21" t="s">
        <v>166</v>
      </c>
      <c r="E149" s="21"/>
      <c r="F149" s="21"/>
      <c r="G149" s="21"/>
      <c r="H149" s="21"/>
      <c r="I149" s="109"/>
      <c r="J149" s="169">
        <f t="shared" si="18"/>
        <v>1</v>
      </c>
      <c r="K149" s="169">
        <f t="shared" si="19"/>
        <v>1</v>
      </c>
      <c r="L149" s="169">
        <f t="shared" si="20"/>
        <v>1</v>
      </c>
    </row>
    <row r="150" spans="1:12" ht="38.25" x14ac:dyDescent="0.2">
      <c r="A150" s="109" t="s">
        <v>189</v>
      </c>
      <c r="B150" s="110">
        <v>923</v>
      </c>
      <c r="C150" s="21" t="s">
        <v>43</v>
      </c>
      <c r="D150" s="21" t="s">
        <v>166</v>
      </c>
      <c r="E150" s="21" t="s">
        <v>190</v>
      </c>
      <c r="F150" s="21"/>
      <c r="G150" s="21"/>
      <c r="H150" s="21"/>
      <c r="I150" s="109"/>
      <c r="J150" s="169">
        <f t="shared" si="18"/>
        <v>1</v>
      </c>
      <c r="K150" s="169">
        <f t="shared" si="19"/>
        <v>1</v>
      </c>
      <c r="L150" s="169">
        <f t="shared" si="20"/>
        <v>1</v>
      </c>
    </row>
    <row r="151" spans="1:12" ht="63.75" x14ac:dyDescent="0.2">
      <c r="A151" s="109" t="s">
        <v>191</v>
      </c>
      <c r="B151" s="110">
        <v>923</v>
      </c>
      <c r="C151" s="21" t="s">
        <v>43</v>
      </c>
      <c r="D151" s="21" t="s">
        <v>166</v>
      </c>
      <c r="E151" s="21" t="s">
        <v>190</v>
      </c>
      <c r="F151" s="21" t="s">
        <v>89</v>
      </c>
      <c r="G151" s="21"/>
      <c r="H151" s="21"/>
      <c r="I151" s="109"/>
      <c r="J151" s="169">
        <f t="shared" si="18"/>
        <v>1</v>
      </c>
      <c r="K151" s="169">
        <f t="shared" si="19"/>
        <v>1</v>
      </c>
      <c r="L151" s="169">
        <f t="shared" si="20"/>
        <v>1</v>
      </c>
    </row>
    <row r="152" spans="1:12" ht="153" x14ac:dyDescent="0.2">
      <c r="A152" s="109" t="s">
        <v>0</v>
      </c>
      <c r="B152" s="110">
        <v>923</v>
      </c>
      <c r="C152" s="21" t="s">
        <v>43</v>
      </c>
      <c r="D152" s="21" t="s">
        <v>166</v>
      </c>
      <c r="E152" s="21" t="s">
        <v>190</v>
      </c>
      <c r="F152" s="21" t="s">
        <v>89</v>
      </c>
      <c r="G152" s="21" t="s">
        <v>170</v>
      </c>
      <c r="H152" s="21" t="s">
        <v>46</v>
      </c>
      <c r="I152" s="109"/>
      <c r="J152" s="169">
        <f t="shared" si="18"/>
        <v>1</v>
      </c>
      <c r="K152" s="169">
        <f t="shared" si="19"/>
        <v>1</v>
      </c>
      <c r="L152" s="169">
        <f t="shared" si="20"/>
        <v>1</v>
      </c>
    </row>
    <row r="153" spans="1:12" ht="38.25" x14ac:dyDescent="0.2">
      <c r="A153" s="154" t="s">
        <v>181</v>
      </c>
      <c r="B153" s="110">
        <v>923</v>
      </c>
      <c r="C153" s="21" t="s">
        <v>43</v>
      </c>
      <c r="D153" s="21" t="s">
        <v>166</v>
      </c>
      <c r="E153" s="21" t="s">
        <v>190</v>
      </c>
      <c r="F153" s="21" t="s">
        <v>89</v>
      </c>
      <c r="G153" s="21" t="s">
        <v>170</v>
      </c>
      <c r="H153" s="21" t="s">
        <v>46</v>
      </c>
      <c r="I153" s="109">
        <v>200</v>
      </c>
      <c r="J153" s="169">
        <f t="shared" si="18"/>
        <v>1</v>
      </c>
      <c r="K153" s="169">
        <f t="shared" si="19"/>
        <v>1</v>
      </c>
      <c r="L153" s="169">
        <f t="shared" si="20"/>
        <v>1</v>
      </c>
    </row>
    <row r="154" spans="1:12" ht="51" x14ac:dyDescent="0.2">
      <c r="A154" s="109" t="s">
        <v>182</v>
      </c>
      <c r="B154" s="110">
        <v>923</v>
      </c>
      <c r="C154" s="21" t="s">
        <v>43</v>
      </c>
      <c r="D154" s="21" t="s">
        <v>166</v>
      </c>
      <c r="E154" s="21" t="s">
        <v>190</v>
      </c>
      <c r="F154" s="21" t="s">
        <v>89</v>
      </c>
      <c r="G154" s="21" t="s">
        <v>170</v>
      </c>
      <c r="H154" s="21" t="s">
        <v>46</v>
      </c>
      <c r="I154" s="109">
        <v>240</v>
      </c>
      <c r="J154" s="169">
        <v>1</v>
      </c>
      <c r="K154" s="169">
        <v>1</v>
      </c>
      <c r="L154" s="169">
        <v>1</v>
      </c>
    </row>
    <row r="155" spans="1:12" s="182" customFormat="1" x14ac:dyDescent="0.2">
      <c r="A155" s="42" t="s">
        <v>47</v>
      </c>
      <c r="B155" s="56">
        <v>923</v>
      </c>
      <c r="C155" s="263" t="s">
        <v>161</v>
      </c>
      <c r="D155" s="263"/>
      <c r="E155" s="263"/>
      <c r="F155" s="263"/>
      <c r="G155" s="263"/>
      <c r="H155" s="263"/>
      <c r="I155" s="263"/>
      <c r="J155" s="246">
        <f t="shared" ref="J155:J160" si="21">J156</f>
        <v>337.3</v>
      </c>
      <c r="K155" s="246">
        <f t="shared" ref="K155:K160" si="22">K156</f>
        <v>349.7</v>
      </c>
      <c r="L155" s="246">
        <f t="shared" ref="L155:L160" si="23">L156</f>
        <v>361.7</v>
      </c>
    </row>
    <row r="156" spans="1:12" x14ac:dyDescent="0.2">
      <c r="A156" s="61" t="s">
        <v>48</v>
      </c>
      <c r="B156" s="110">
        <v>923</v>
      </c>
      <c r="C156" s="264" t="s">
        <v>161</v>
      </c>
      <c r="D156" s="264" t="s">
        <v>166</v>
      </c>
      <c r="E156" s="264"/>
      <c r="F156" s="264"/>
      <c r="G156" s="264"/>
      <c r="H156" s="264"/>
      <c r="I156" s="264"/>
      <c r="J156" s="169">
        <f t="shared" si="21"/>
        <v>337.3</v>
      </c>
      <c r="K156" s="169">
        <f t="shared" si="22"/>
        <v>349.7</v>
      </c>
      <c r="L156" s="169">
        <f t="shared" si="23"/>
        <v>361.7</v>
      </c>
    </row>
    <row r="157" spans="1:12" ht="38.25" x14ac:dyDescent="0.2">
      <c r="A157" s="109" t="s">
        <v>189</v>
      </c>
      <c r="B157" s="110">
        <v>923</v>
      </c>
      <c r="C157" s="264" t="s">
        <v>161</v>
      </c>
      <c r="D157" s="264" t="s">
        <v>166</v>
      </c>
      <c r="E157" s="33">
        <v>89</v>
      </c>
      <c r="F157" s="33"/>
      <c r="G157" s="33"/>
      <c r="H157" s="33"/>
      <c r="I157" s="33"/>
      <c r="J157" s="169">
        <f t="shared" si="21"/>
        <v>337.3</v>
      </c>
      <c r="K157" s="169">
        <f t="shared" si="22"/>
        <v>349.7</v>
      </c>
      <c r="L157" s="169">
        <f t="shared" si="23"/>
        <v>361.7</v>
      </c>
    </row>
    <row r="158" spans="1:12" ht="63.75" x14ac:dyDescent="0.2">
      <c r="A158" s="109" t="s">
        <v>191</v>
      </c>
      <c r="B158" s="110">
        <v>923</v>
      </c>
      <c r="C158" s="264" t="s">
        <v>161</v>
      </c>
      <c r="D158" s="264" t="s">
        <v>166</v>
      </c>
      <c r="E158" s="33" t="s">
        <v>190</v>
      </c>
      <c r="F158" s="33">
        <v>1</v>
      </c>
      <c r="G158" s="33" t="s">
        <v>170</v>
      </c>
      <c r="H158" s="33"/>
      <c r="I158" s="33"/>
      <c r="J158" s="169">
        <f t="shared" si="21"/>
        <v>337.3</v>
      </c>
      <c r="K158" s="169">
        <f t="shared" si="22"/>
        <v>349.7</v>
      </c>
      <c r="L158" s="169">
        <f t="shared" si="23"/>
        <v>361.7</v>
      </c>
    </row>
    <row r="159" spans="1:12" ht="38.25" x14ac:dyDescent="0.2">
      <c r="A159" s="21" t="s">
        <v>49</v>
      </c>
      <c r="B159" s="110">
        <v>923</v>
      </c>
      <c r="C159" s="264" t="s">
        <v>161</v>
      </c>
      <c r="D159" s="264" t="s">
        <v>166</v>
      </c>
      <c r="E159" s="33" t="s">
        <v>190</v>
      </c>
      <c r="F159" s="33">
        <v>1</v>
      </c>
      <c r="G159" s="33" t="s">
        <v>170</v>
      </c>
      <c r="H159" s="33" t="s">
        <v>50</v>
      </c>
      <c r="I159" s="33"/>
      <c r="J159" s="169">
        <f t="shared" si="21"/>
        <v>337.3</v>
      </c>
      <c r="K159" s="169">
        <f t="shared" si="22"/>
        <v>349.7</v>
      </c>
      <c r="L159" s="169">
        <f t="shared" si="23"/>
        <v>361.7</v>
      </c>
    </row>
    <row r="160" spans="1:12" ht="25.5" x14ac:dyDescent="0.2">
      <c r="A160" s="21" t="s">
        <v>51</v>
      </c>
      <c r="B160" s="110">
        <v>923</v>
      </c>
      <c r="C160" s="264" t="s">
        <v>161</v>
      </c>
      <c r="D160" s="264" t="s">
        <v>166</v>
      </c>
      <c r="E160" s="33" t="s">
        <v>190</v>
      </c>
      <c r="F160" s="33">
        <v>1</v>
      </c>
      <c r="G160" s="33" t="s">
        <v>170</v>
      </c>
      <c r="H160" s="33" t="s">
        <v>50</v>
      </c>
      <c r="I160" s="33" t="s">
        <v>52</v>
      </c>
      <c r="J160" s="169">
        <f t="shared" si="21"/>
        <v>337.3</v>
      </c>
      <c r="K160" s="169">
        <f t="shared" si="22"/>
        <v>349.7</v>
      </c>
      <c r="L160" s="169">
        <f t="shared" si="23"/>
        <v>361.7</v>
      </c>
    </row>
    <row r="161" spans="1:12" ht="26.25" customHeight="1" x14ac:dyDescent="0.2">
      <c r="A161" s="21" t="s">
        <v>53</v>
      </c>
      <c r="B161" s="110">
        <v>923</v>
      </c>
      <c r="C161" s="264" t="s">
        <v>161</v>
      </c>
      <c r="D161" s="264" t="s">
        <v>166</v>
      </c>
      <c r="E161" s="33" t="s">
        <v>190</v>
      </c>
      <c r="F161" s="33">
        <v>1</v>
      </c>
      <c r="G161" s="33" t="s">
        <v>170</v>
      </c>
      <c r="H161" s="33" t="s">
        <v>50</v>
      </c>
      <c r="I161" s="33" t="s">
        <v>54</v>
      </c>
      <c r="J161" s="169">
        <v>337.3</v>
      </c>
      <c r="K161" s="169">
        <v>349.7</v>
      </c>
      <c r="L161" s="169">
        <v>361.7</v>
      </c>
    </row>
    <row r="162" spans="1:12" ht="25.5" x14ac:dyDescent="0.2">
      <c r="A162" s="62" t="s">
        <v>55</v>
      </c>
      <c r="B162" s="110">
        <v>923</v>
      </c>
      <c r="C162" s="42" t="s">
        <v>56</v>
      </c>
      <c r="D162" s="42"/>
      <c r="E162" s="42"/>
      <c r="F162" s="42"/>
      <c r="G162" s="42"/>
      <c r="H162" s="42"/>
      <c r="I162" s="42"/>
      <c r="J162" s="246">
        <f t="shared" ref="J162:J167" si="24">J163</f>
        <v>5</v>
      </c>
      <c r="K162" s="246">
        <f t="shared" ref="K162:K167" si="25">K163</f>
        <v>5</v>
      </c>
      <c r="L162" s="246">
        <f t="shared" ref="L162:L167" si="26">L163</f>
        <v>5</v>
      </c>
    </row>
    <row r="163" spans="1:12" ht="38.25" x14ac:dyDescent="0.2">
      <c r="A163" s="146" t="s">
        <v>1</v>
      </c>
      <c r="B163" s="110">
        <v>923</v>
      </c>
      <c r="C163" s="21" t="s">
        <v>56</v>
      </c>
      <c r="D163" s="21" t="s">
        <v>166</v>
      </c>
      <c r="E163" s="21"/>
      <c r="F163" s="21"/>
      <c r="G163" s="21"/>
      <c r="H163" s="21"/>
      <c r="I163" s="21"/>
      <c r="J163" s="169">
        <f t="shared" si="24"/>
        <v>5</v>
      </c>
      <c r="K163" s="169">
        <f t="shared" si="25"/>
        <v>5</v>
      </c>
      <c r="L163" s="169">
        <f t="shared" si="26"/>
        <v>5</v>
      </c>
    </row>
    <row r="164" spans="1:12" ht="38.25" x14ac:dyDescent="0.2">
      <c r="A164" s="109" t="s">
        <v>189</v>
      </c>
      <c r="B164" s="110">
        <v>923</v>
      </c>
      <c r="C164" s="21" t="s">
        <v>56</v>
      </c>
      <c r="D164" s="21" t="s">
        <v>166</v>
      </c>
      <c r="E164" s="21" t="s">
        <v>190</v>
      </c>
      <c r="F164" s="21"/>
      <c r="G164" s="21"/>
      <c r="H164" s="21"/>
      <c r="I164" s="21"/>
      <c r="J164" s="169">
        <f t="shared" si="24"/>
        <v>5</v>
      </c>
      <c r="K164" s="169">
        <f t="shared" si="25"/>
        <v>5</v>
      </c>
      <c r="L164" s="169">
        <f t="shared" si="26"/>
        <v>5</v>
      </c>
    </row>
    <row r="165" spans="1:12" ht="63.75" x14ac:dyDescent="0.2">
      <c r="A165" s="109" t="s">
        <v>191</v>
      </c>
      <c r="B165" s="110">
        <v>923</v>
      </c>
      <c r="C165" s="21" t="s">
        <v>56</v>
      </c>
      <c r="D165" s="21" t="s">
        <v>166</v>
      </c>
      <c r="E165" s="21" t="s">
        <v>190</v>
      </c>
      <c r="F165" s="21" t="s">
        <v>89</v>
      </c>
      <c r="G165" s="21"/>
      <c r="H165" s="21"/>
      <c r="I165" s="21"/>
      <c r="J165" s="169">
        <f t="shared" si="24"/>
        <v>5</v>
      </c>
      <c r="K165" s="169">
        <f t="shared" si="25"/>
        <v>5</v>
      </c>
      <c r="L165" s="169">
        <f t="shared" si="26"/>
        <v>5</v>
      </c>
    </row>
    <row r="166" spans="1:12" ht="25.5" x14ac:dyDescent="0.2">
      <c r="A166" s="7" t="s">
        <v>57</v>
      </c>
      <c r="B166" s="110">
        <v>923</v>
      </c>
      <c r="C166" s="21" t="s">
        <v>56</v>
      </c>
      <c r="D166" s="21" t="s">
        <v>166</v>
      </c>
      <c r="E166" s="21" t="s">
        <v>190</v>
      </c>
      <c r="F166" s="21" t="s">
        <v>89</v>
      </c>
      <c r="G166" s="21" t="s">
        <v>170</v>
      </c>
      <c r="H166" s="21" t="s">
        <v>58</v>
      </c>
      <c r="I166" s="21"/>
      <c r="J166" s="145">
        <f t="shared" si="24"/>
        <v>5</v>
      </c>
      <c r="K166" s="145">
        <f t="shared" si="25"/>
        <v>5</v>
      </c>
      <c r="L166" s="145">
        <f t="shared" si="26"/>
        <v>5</v>
      </c>
    </row>
    <row r="167" spans="1:12" ht="25.5" x14ac:dyDescent="0.2">
      <c r="A167" s="62" t="s">
        <v>59</v>
      </c>
      <c r="B167" s="110">
        <v>923</v>
      </c>
      <c r="C167" s="21" t="s">
        <v>56</v>
      </c>
      <c r="D167" s="21" t="s">
        <v>166</v>
      </c>
      <c r="E167" s="21" t="s">
        <v>190</v>
      </c>
      <c r="F167" s="21" t="s">
        <v>89</v>
      </c>
      <c r="G167" s="21" t="s">
        <v>170</v>
      </c>
      <c r="H167" s="21" t="s">
        <v>58</v>
      </c>
      <c r="I167" s="21" t="s">
        <v>60</v>
      </c>
      <c r="J167" s="145">
        <f t="shared" si="24"/>
        <v>5</v>
      </c>
      <c r="K167" s="145">
        <f t="shared" si="25"/>
        <v>5</v>
      </c>
      <c r="L167" s="145">
        <f t="shared" si="26"/>
        <v>5</v>
      </c>
    </row>
    <row r="168" spans="1:12" ht="14.25" customHeight="1" x14ac:dyDescent="0.2">
      <c r="A168" s="63" t="s">
        <v>61</v>
      </c>
      <c r="B168" s="110">
        <v>923</v>
      </c>
      <c r="C168" s="61" t="s">
        <v>56</v>
      </c>
      <c r="D168" s="61" t="s">
        <v>166</v>
      </c>
      <c r="E168" s="61" t="s">
        <v>190</v>
      </c>
      <c r="F168" s="61" t="s">
        <v>89</v>
      </c>
      <c r="G168" s="61" t="s">
        <v>170</v>
      </c>
      <c r="H168" s="61" t="s">
        <v>58</v>
      </c>
      <c r="I168" s="61" t="s">
        <v>62</v>
      </c>
      <c r="J168" s="128">
        <v>5</v>
      </c>
      <c r="K168" s="128">
        <v>5</v>
      </c>
      <c r="L168" s="128">
        <v>5</v>
      </c>
    </row>
    <row r="169" spans="1:12" ht="25.5" x14ac:dyDescent="0.2">
      <c r="A169" s="68" t="s">
        <v>63</v>
      </c>
      <c r="B169" s="110">
        <v>923</v>
      </c>
      <c r="C169" s="69">
        <v>99</v>
      </c>
      <c r="D169" s="69"/>
      <c r="E169" s="69"/>
      <c r="F169" s="69"/>
      <c r="G169" s="69"/>
      <c r="H169" s="69"/>
      <c r="I169" s="69"/>
      <c r="J169" s="167">
        <f t="shared" ref="J169:J174" si="27">J170</f>
        <v>0</v>
      </c>
      <c r="K169" s="167">
        <f t="shared" ref="K169:K174" si="28">K170</f>
        <v>60.1</v>
      </c>
      <c r="L169" s="167">
        <f t="shared" ref="L169:L174" si="29">L170</f>
        <v>128.77000000000001</v>
      </c>
    </row>
    <row r="170" spans="1:12" x14ac:dyDescent="0.2">
      <c r="A170" s="65" t="s">
        <v>63</v>
      </c>
      <c r="B170" s="110">
        <v>923</v>
      </c>
      <c r="C170" s="70">
        <v>99</v>
      </c>
      <c r="D170" s="70">
        <v>99</v>
      </c>
      <c r="E170" s="70"/>
      <c r="F170" s="70"/>
      <c r="G170" s="70"/>
      <c r="H170" s="70"/>
      <c r="I170" s="70"/>
      <c r="J170" s="168">
        <f t="shared" si="27"/>
        <v>0</v>
      </c>
      <c r="K170" s="168">
        <f t="shared" si="28"/>
        <v>60.1</v>
      </c>
      <c r="L170" s="168">
        <f t="shared" si="29"/>
        <v>128.77000000000001</v>
      </c>
    </row>
    <row r="171" spans="1:12" ht="38.25" x14ac:dyDescent="0.2">
      <c r="A171" s="109" t="s">
        <v>189</v>
      </c>
      <c r="B171" s="110">
        <v>923</v>
      </c>
      <c r="C171" s="130">
        <v>99</v>
      </c>
      <c r="D171" s="130">
        <v>99</v>
      </c>
      <c r="E171" s="130">
        <v>89</v>
      </c>
      <c r="F171" s="130"/>
      <c r="G171" s="130"/>
      <c r="H171" s="130"/>
      <c r="I171" s="130"/>
      <c r="J171" s="169">
        <f t="shared" si="27"/>
        <v>0</v>
      </c>
      <c r="K171" s="169">
        <f t="shared" si="28"/>
        <v>60.1</v>
      </c>
      <c r="L171" s="169">
        <f t="shared" si="29"/>
        <v>128.77000000000001</v>
      </c>
    </row>
    <row r="172" spans="1:12" ht="63.75" x14ac:dyDescent="0.2">
      <c r="A172" s="109" t="s">
        <v>191</v>
      </c>
      <c r="B172" s="110">
        <v>923</v>
      </c>
      <c r="C172" s="130">
        <v>99</v>
      </c>
      <c r="D172" s="130">
        <v>99</v>
      </c>
      <c r="E172" s="130">
        <v>89</v>
      </c>
      <c r="F172" s="130">
        <v>1</v>
      </c>
      <c r="G172" s="131"/>
      <c r="H172" s="130"/>
      <c r="I172" s="130"/>
      <c r="J172" s="169">
        <f t="shared" si="27"/>
        <v>0</v>
      </c>
      <c r="K172" s="169">
        <f t="shared" si="28"/>
        <v>60.1</v>
      </c>
      <c r="L172" s="169">
        <f t="shared" si="29"/>
        <v>128.77000000000001</v>
      </c>
    </row>
    <row r="173" spans="1:12" x14ac:dyDescent="0.2">
      <c r="A173" s="65" t="s">
        <v>63</v>
      </c>
      <c r="B173" s="110">
        <v>923</v>
      </c>
      <c r="C173" s="70">
        <v>99</v>
      </c>
      <c r="D173" s="70">
        <v>99</v>
      </c>
      <c r="E173" s="70">
        <v>89</v>
      </c>
      <c r="F173" s="70">
        <v>1</v>
      </c>
      <c r="G173" s="35" t="s">
        <v>170</v>
      </c>
      <c r="H173" s="70">
        <v>41990</v>
      </c>
      <c r="I173" s="70"/>
      <c r="J173" s="168">
        <f t="shared" si="27"/>
        <v>0</v>
      </c>
      <c r="K173" s="168">
        <f t="shared" si="28"/>
        <v>60.1</v>
      </c>
      <c r="L173" s="168">
        <f t="shared" si="29"/>
        <v>128.77000000000001</v>
      </c>
    </row>
    <row r="174" spans="1:12" x14ac:dyDescent="0.2">
      <c r="A174" s="154" t="s">
        <v>183</v>
      </c>
      <c r="B174" s="110">
        <v>923</v>
      </c>
      <c r="C174" s="116">
        <v>99</v>
      </c>
      <c r="D174" s="116">
        <v>99</v>
      </c>
      <c r="E174" s="116">
        <v>89</v>
      </c>
      <c r="F174" s="116">
        <v>1</v>
      </c>
      <c r="G174" s="67" t="s">
        <v>170</v>
      </c>
      <c r="H174" s="116">
        <v>41990</v>
      </c>
      <c r="I174" s="116">
        <v>800</v>
      </c>
      <c r="J174" s="170">
        <f t="shared" si="27"/>
        <v>0</v>
      </c>
      <c r="K174" s="170">
        <f t="shared" si="28"/>
        <v>60.1</v>
      </c>
      <c r="L174" s="170">
        <f t="shared" si="29"/>
        <v>128.77000000000001</v>
      </c>
    </row>
    <row r="175" spans="1:12" x14ac:dyDescent="0.2">
      <c r="A175" s="58" t="s">
        <v>198</v>
      </c>
      <c r="B175" s="59">
        <v>923</v>
      </c>
      <c r="C175" s="70">
        <v>99</v>
      </c>
      <c r="D175" s="70">
        <v>99</v>
      </c>
      <c r="E175" s="70">
        <v>89</v>
      </c>
      <c r="F175" s="70">
        <v>1</v>
      </c>
      <c r="G175" s="35" t="s">
        <v>170</v>
      </c>
      <c r="H175" s="70">
        <v>41990</v>
      </c>
      <c r="I175" s="70">
        <v>870</v>
      </c>
      <c r="J175" s="168"/>
      <c r="K175" s="168">
        <v>60.1</v>
      </c>
      <c r="L175" s="168">
        <v>128.77000000000001</v>
      </c>
    </row>
  </sheetData>
  <sheetProtection selectLockedCells="1" selectUnlockedCells="1"/>
  <autoFilter ref="A11:L175"/>
  <mergeCells count="12">
    <mergeCell ref="D9:D10"/>
    <mergeCell ref="E9:H10"/>
    <mergeCell ref="I9:I10"/>
    <mergeCell ref="J9:L9"/>
    <mergeCell ref="J2:L2"/>
    <mergeCell ref="J3:L3"/>
    <mergeCell ref="J5:L5"/>
    <mergeCell ref="A7:L7"/>
    <mergeCell ref="I8:L8"/>
    <mergeCell ref="A9:A10"/>
    <mergeCell ref="B9:B10"/>
    <mergeCell ref="C9:C10"/>
  </mergeCells>
  <phoneticPr fontId="27" type="noConversion"/>
  <pageMargins left="0.43307086614173229" right="0.23622047244094491" top="0.70866141732283472" bottom="1.2204724409448819" header="0.31496062992125984" footer="0.51181102362204722"/>
  <pageSetup paperSize="9" scale="65" firstPageNumber="0" orientation="portrait" r:id="rId1"/>
  <headerFooter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0"/>
  <sheetViews>
    <sheetView view="pageBreakPreview" zoomScaleSheetLayoutView="100" workbookViewId="0">
      <selection activeCell="I2" sqref="I2:K2"/>
    </sheetView>
  </sheetViews>
  <sheetFormatPr defaultColWidth="9" defaultRowHeight="12" x14ac:dyDescent="0.2"/>
  <cols>
    <col min="1" max="1" width="37.5" style="205" customWidth="1"/>
    <col min="2" max="2" width="4.1640625" style="205" customWidth="1"/>
    <col min="3" max="3" width="4.5" style="205" customWidth="1"/>
    <col min="4" max="6" width="4.1640625" style="205" customWidth="1"/>
    <col min="7" max="7" width="8.33203125" style="205" customWidth="1"/>
    <col min="8" max="8" width="6" style="205" customWidth="1"/>
    <col min="9" max="11" width="14" style="205" customWidth="1"/>
    <col min="12" max="13" width="9" style="113"/>
    <col min="14" max="14" width="12.6640625" style="113" bestFit="1" customWidth="1"/>
    <col min="15" max="16384" width="9" style="113"/>
  </cols>
  <sheetData>
    <row r="1" spans="1:11" ht="59.25" customHeight="1" x14ac:dyDescent="0.2">
      <c r="I1" s="316" t="s">
        <v>254</v>
      </c>
      <c r="J1" s="316"/>
      <c r="K1" s="316"/>
    </row>
    <row r="2" spans="1:11" x14ac:dyDescent="0.2">
      <c r="I2" s="317" t="s">
        <v>298</v>
      </c>
      <c r="J2" s="317"/>
      <c r="K2" s="317"/>
    </row>
    <row r="3" spans="1:11" ht="11.25" customHeight="1" x14ac:dyDescent="0.2">
      <c r="A3" s="206"/>
      <c r="B3" s="206"/>
      <c r="C3" s="207"/>
      <c r="D3" s="207"/>
      <c r="E3" s="207"/>
      <c r="F3" s="207"/>
      <c r="G3" s="207"/>
      <c r="H3" s="113"/>
      <c r="I3" s="236"/>
      <c r="J3" s="236"/>
      <c r="K3" s="236"/>
    </row>
    <row r="4" spans="1:11" ht="103.5" customHeight="1" x14ac:dyDescent="0.2">
      <c r="A4" s="206"/>
      <c r="B4" s="206"/>
      <c r="C4" s="207"/>
      <c r="D4" s="207"/>
      <c r="E4" s="207"/>
      <c r="F4" s="207"/>
      <c r="G4" s="207"/>
      <c r="H4" s="113"/>
      <c r="I4" s="318" t="s">
        <v>256</v>
      </c>
      <c r="J4" s="318"/>
      <c r="K4" s="318"/>
    </row>
    <row r="5" spans="1:11" ht="20.25" customHeight="1" x14ac:dyDescent="0.2">
      <c r="A5" s="206"/>
      <c r="B5" s="206"/>
      <c r="C5" s="207"/>
      <c r="D5" s="207"/>
      <c r="E5" s="207"/>
      <c r="F5" s="207"/>
      <c r="G5" s="207"/>
      <c r="H5" s="272"/>
      <c r="I5" s="272"/>
      <c r="J5" s="272"/>
      <c r="K5" s="272"/>
    </row>
    <row r="6" spans="1:11" ht="117" customHeight="1" x14ac:dyDescent="0.2">
      <c r="A6" s="313" t="s">
        <v>13</v>
      </c>
      <c r="B6" s="313"/>
      <c r="C6" s="313"/>
      <c r="D6" s="313"/>
      <c r="E6" s="313"/>
      <c r="F6" s="313"/>
      <c r="G6" s="313"/>
      <c r="H6" s="313"/>
      <c r="I6" s="313"/>
      <c r="J6" s="313"/>
      <c r="K6" s="313"/>
    </row>
    <row r="7" spans="1:11" ht="15" customHeight="1" x14ac:dyDescent="0.2">
      <c r="A7" s="208"/>
      <c r="B7" s="208"/>
      <c r="C7" s="208"/>
      <c r="D7" s="208"/>
      <c r="E7" s="208"/>
      <c r="F7" s="208"/>
      <c r="G7" s="208"/>
      <c r="H7" s="319" t="s">
        <v>90</v>
      </c>
      <c r="I7" s="319"/>
      <c r="J7" s="319"/>
      <c r="K7" s="319"/>
    </row>
    <row r="8" spans="1:11" ht="19.899999999999999" customHeight="1" x14ac:dyDescent="0.2">
      <c r="A8" s="315" t="s">
        <v>92</v>
      </c>
      <c r="B8" s="315" t="s">
        <v>153</v>
      </c>
      <c r="C8" s="315" t="s">
        <v>154</v>
      </c>
      <c r="D8" s="315" t="s">
        <v>155</v>
      </c>
      <c r="E8" s="315"/>
      <c r="F8" s="315"/>
      <c r="G8" s="315"/>
      <c r="H8" s="315" t="s">
        <v>156</v>
      </c>
      <c r="I8" s="315" t="s">
        <v>93</v>
      </c>
      <c r="J8" s="315"/>
      <c r="K8" s="315"/>
    </row>
    <row r="9" spans="1:11" ht="16.350000000000001" customHeight="1" x14ac:dyDescent="0.2">
      <c r="A9" s="315"/>
      <c r="B9" s="315"/>
      <c r="C9" s="315"/>
      <c r="D9" s="315"/>
      <c r="E9" s="315"/>
      <c r="F9" s="315"/>
      <c r="G9" s="315"/>
      <c r="H9" s="315"/>
      <c r="I9" s="271" t="s">
        <v>94</v>
      </c>
      <c r="J9" s="271" t="s">
        <v>95</v>
      </c>
      <c r="K9" s="271" t="s">
        <v>5</v>
      </c>
    </row>
    <row r="10" spans="1:11" ht="14.45" customHeight="1" x14ac:dyDescent="0.2">
      <c r="A10" s="171" t="s">
        <v>89</v>
      </c>
      <c r="B10" s="171">
        <v>2</v>
      </c>
      <c r="C10" s="171">
        <v>3</v>
      </c>
      <c r="D10" s="171">
        <v>4</v>
      </c>
      <c r="E10" s="171">
        <v>5</v>
      </c>
      <c r="F10" s="171">
        <v>6</v>
      </c>
      <c r="G10" s="171">
        <v>7</v>
      </c>
      <c r="H10" s="171">
        <v>8</v>
      </c>
      <c r="I10" s="171">
        <v>9</v>
      </c>
      <c r="J10" s="171">
        <v>10</v>
      </c>
      <c r="K10" s="171">
        <v>11</v>
      </c>
    </row>
    <row r="11" spans="1:11" ht="14.45" customHeight="1" x14ac:dyDescent="0.2">
      <c r="A11" s="58" t="s">
        <v>164</v>
      </c>
      <c r="B11" s="58"/>
      <c r="C11" s="58"/>
      <c r="D11" s="58"/>
      <c r="E11" s="58"/>
      <c r="F11" s="58"/>
      <c r="G11" s="58"/>
      <c r="H11" s="58"/>
      <c r="I11" s="165">
        <f>I12+I54+I73+I102+I143+I150+I157+I164+I63</f>
        <v>27981.01</v>
      </c>
      <c r="J11" s="165">
        <f>J12+J54+J73+J102+J143+J150+J157+J164+J81+J63</f>
        <v>5293.7999999999993</v>
      </c>
      <c r="K11" s="165">
        <f>K12+K54+K73+K102+K143+K150+K157+K164+K81+K63</f>
        <v>5854.4</v>
      </c>
    </row>
    <row r="12" spans="1:11" x14ac:dyDescent="0.2">
      <c r="A12" s="120" t="s">
        <v>165</v>
      </c>
      <c r="B12" s="119" t="s">
        <v>166</v>
      </c>
      <c r="C12" s="120"/>
      <c r="D12" s="120"/>
      <c r="E12" s="120"/>
      <c r="F12" s="120"/>
      <c r="G12" s="120"/>
      <c r="H12" s="120"/>
      <c r="I12" s="165">
        <f>I13+I23+I48+I42</f>
        <v>3546.0812000000001</v>
      </c>
      <c r="J12" s="165">
        <f>J13+J23+J48+J42</f>
        <v>1868.8999999999999</v>
      </c>
      <c r="K12" s="165">
        <f>K13+K23+K48+K42</f>
        <v>1994.53</v>
      </c>
    </row>
    <row r="13" spans="1:11" ht="35.25" customHeight="1" x14ac:dyDescent="0.2">
      <c r="A13" s="58" t="s">
        <v>167</v>
      </c>
      <c r="B13" s="60" t="s">
        <v>166</v>
      </c>
      <c r="C13" s="60" t="s">
        <v>168</v>
      </c>
      <c r="D13" s="119"/>
      <c r="E13" s="119"/>
      <c r="F13" s="119"/>
      <c r="G13" s="119"/>
      <c r="H13" s="60"/>
      <c r="I13" s="165">
        <f t="shared" ref="I13:K17" si="0">I14</f>
        <v>420.7</v>
      </c>
      <c r="J13" s="165">
        <f t="shared" si="0"/>
        <v>420.7</v>
      </c>
      <c r="K13" s="165">
        <f t="shared" si="0"/>
        <v>420.7</v>
      </c>
    </row>
    <row r="14" spans="1:11" ht="63" customHeight="1" x14ac:dyDescent="0.2">
      <c r="A14" s="58" t="s">
        <v>7</v>
      </c>
      <c r="B14" s="60" t="s">
        <v>166</v>
      </c>
      <c r="C14" s="60" t="s">
        <v>168</v>
      </c>
      <c r="D14" s="60">
        <v>65</v>
      </c>
      <c r="E14" s="60" t="s">
        <v>169</v>
      </c>
      <c r="F14" s="60"/>
      <c r="G14" s="60"/>
      <c r="H14" s="60"/>
      <c r="I14" s="166">
        <f t="shared" si="0"/>
        <v>420.7</v>
      </c>
      <c r="J14" s="166">
        <f t="shared" si="0"/>
        <v>420.7</v>
      </c>
      <c r="K14" s="166">
        <f t="shared" si="0"/>
        <v>420.7</v>
      </c>
    </row>
    <row r="15" spans="1:11" ht="48" x14ac:dyDescent="0.2">
      <c r="A15" s="58" t="s">
        <v>8</v>
      </c>
      <c r="B15" s="60" t="s">
        <v>166</v>
      </c>
      <c r="C15" s="60" t="s">
        <v>168</v>
      </c>
      <c r="D15" s="60">
        <v>65</v>
      </c>
      <c r="E15" s="60" t="s">
        <v>89</v>
      </c>
      <c r="F15" s="60"/>
      <c r="G15" s="60"/>
      <c r="H15" s="60"/>
      <c r="I15" s="166">
        <f>I16+I19</f>
        <v>420.7</v>
      </c>
      <c r="J15" s="166">
        <f t="shared" si="0"/>
        <v>420.7</v>
      </c>
      <c r="K15" s="166">
        <f t="shared" si="0"/>
        <v>420.7</v>
      </c>
    </row>
    <row r="16" spans="1:11" ht="24" x14ac:dyDescent="0.2">
      <c r="A16" s="58" t="s">
        <v>171</v>
      </c>
      <c r="B16" s="60" t="s">
        <v>166</v>
      </c>
      <c r="C16" s="60" t="s">
        <v>168</v>
      </c>
      <c r="D16" s="60">
        <v>65</v>
      </c>
      <c r="E16" s="60" t="s">
        <v>89</v>
      </c>
      <c r="F16" s="60" t="s">
        <v>170</v>
      </c>
      <c r="G16" s="60">
        <v>41150</v>
      </c>
      <c r="H16" s="60"/>
      <c r="I16" s="166">
        <f t="shared" si="0"/>
        <v>320.7</v>
      </c>
      <c r="J16" s="166">
        <f t="shared" si="0"/>
        <v>420.7</v>
      </c>
      <c r="K16" s="166">
        <f t="shared" si="0"/>
        <v>420.7</v>
      </c>
    </row>
    <row r="17" spans="1:11" ht="96" x14ac:dyDescent="0.2">
      <c r="A17" s="58" t="s">
        <v>172</v>
      </c>
      <c r="B17" s="60" t="s">
        <v>166</v>
      </c>
      <c r="C17" s="60" t="s">
        <v>168</v>
      </c>
      <c r="D17" s="60">
        <v>65</v>
      </c>
      <c r="E17" s="60" t="s">
        <v>89</v>
      </c>
      <c r="F17" s="60" t="s">
        <v>170</v>
      </c>
      <c r="G17" s="60">
        <v>41150</v>
      </c>
      <c r="H17" s="60">
        <v>100</v>
      </c>
      <c r="I17" s="166">
        <f t="shared" si="0"/>
        <v>320.7</v>
      </c>
      <c r="J17" s="166">
        <f t="shared" si="0"/>
        <v>420.7</v>
      </c>
      <c r="K17" s="166">
        <f t="shared" si="0"/>
        <v>420.7</v>
      </c>
    </row>
    <row r="18" spans="1:11" ht="36" x14ac:dyDescent="0.2">
      <c r="A18" s="58" t="s">
        <v>173</v>
      </c>
      <c r="B18" s="60" t="s">
        <v>166</v>
      </c>
      <c r="C18" s="60" t="s">
        <v>168</v>
      </c>
      <c r="D18" s="60">
        <v>65</v>
      </c>
      <c r="E18" s="60" t="s">
        <v>89</v>
      </c>
      <c r="F18" s="60" t="s">
        <v>170</v>
      </c>
      <c r="G18" s="60">
        <v>41150</v>
      </c>
      <c r="H18" s="60">
        <v>120</v>
      </c>
      <c r="I18" s="166">
        <f>'Приложение 2'!J19</f>
        <v>320.7</v>
      </c>
      <c r="J18" s="166">
        <f>'Приложение 2'!K19</f>
        <v>420.7</v>
      </c>
      <c r="K18" s="166">
        <f>'Приложение 2'!L19</f>
        <v>420.7</v>
      </c>
    </row>
    <row r="19" spans="1:11" ht="24" x14ac:dyDescent="0.2">
      <c r="A19" s="183" t="s">
        <v>287</v>
      </c>
      <c r="B19" s="184" t="s">
        <v>166</v>
      </c>
      <c r="C19" s="184" t="s">
        <v>168</v>
      </c>
      <c r="D19" s="184" t="s">
        <v>176</v>
      </c>
      <c r="E19" s="184" t="s">
        <v>89</v>
      </c>
      <c r="F19" s="184" t="s">
        <v>170</v>
      </c>
      <c r="G19" s="184" t="s">
        <v>272</v>
      </c>
      <c r="H19" s="183"/>
      <c r="I19" s="166">
        <f>I20</f>
        <v>100</v>
      </c>
      <c r="J19" s="166"/>
      <c r="K19" s="166"/>
    </row>
    <row r="20" spans="1:11" ht="60" x14ac:dyDescent="0.2">
      <c r="A20" s="230" t="s">
        <v>274</v>
      </c>
      <c r="B20" s="184" t="s">
        <v>166</v>
      </c>
      <c r="C20" s="184" t="s">
        <v>168</v>
      </c>
      <c r="D20" s="184" t="s">
        <v>176</v>
      </c>
      <c r="E20" s="184" t="s">
        <v>89</v>
      </c>
      <c r="F20" s="184" t="s">
        <v>170</v>
      </c>
      <c r="G20" s="184" t="s">
        <v>273</v>
      </c>
      <c r="H20" s="183"/>
      <c r="I20" s="166">
        <f>I21</f>
        <v>100</v>
      </c>
      <c r="J20" s="166"/>
      <c r="K20" s="166"/>
    </row>
    <row r="21" spans="1:11" ht="72" x14ac:dyDescent="0.2">
      <c r="A21" s="183" t="s">
        <v>172</v>
      </c>
      <c r="B21" s="184" t="s">
        <v>166</v>
      </c>
      <c r="C21" s="184" t="s">
        <v>168</v>
      </c>
      <c r="D21" s="184" t="s">
        <v>176</v>
      </c>
      <c r="E21" s="184" t="s">
        <v>89</v>
      </c>
      <c r="F21" s="184" t="s">
        <v>170</v>
      </c>
      <c r="G21" s="184" t="s">
        <v>273</v>
      </c>
      <c r="H21" s="183">
        <v>100</v>
      </c>
      <c r="I21" s="166">
        <f>I22</f>
        <v>100</v>
      </c>
      <c r="J21" s="166"/>
      <c r="K21" s="166"/>
    </row>
    <row r="22" spans="1:11" ht="36" x14ac:dyDescent="0.2">
      <c r="A22" s="183" t="s">
        <v>173</v>
      </c>
      <c r="B22" s="184" t="s">
        <v>166</v>
      </c>
      <c r="C22" s="184" t="s">
        <v>168</v>
      </c>
      <c r="D22" s="184" t="s">
        <v>176</v>
      </c>
      <c r="E22" s="184" t="s">
        <v>89</v>
      </c>
      <c r="F22" s="184" t="s">
        <v>170</v>
      </c>
      <c r="G22" s="184" t="s">
        <v>273</v>
      </c>
      <c r="H22" s="183">
        <v>120</v>
      </c>
      <c r="I22" s="166">
        <f>'Приложение 2'!J23</f>
        <v>100</v>
      </c>
      <c r="J22" s="166"/>
      <c r="K22" s="166"/>
    </row>
    <row r="23" spans="1:11" ht="59.25" customHeight="1" x14ac:dyDescent="0.2">
      <c r="A23" s="58" t="s">
        <v>174</v>
      </c>
      <c r="B23" s="60" t="s">
        <v>166</v>
      </c>
      <c r="C23" s="60" t="s">
        <v>175</v>
      </c>
      <c r="D23" s="60"/>
      <c r="E23" s="60"/>
      <c r="F23" s="60"/>
      <c r="G23" s="60"/>
      <c r="H23" s="58"/>
      <c r="I23" s="165">
        <f t="shared" ref="I23:K24" si="1">I24</f>
        <v>3111.0812000000001</v>
      </c>
      <c r="J23" s="165">
        <f t="shared" si="1"/>
        <v>1433.8999999999999</v>
      </c>
      <c r="K23" s="165">
        <f t="shared" si="1"/>
        <v>1559.53</v>
      </c>
    </row>
    <row r="24" spans="1:11" ht="60" customHeight="1" x14ac:dyDescent="0.2">
      <c r="A24" s="58" t="s">
        <v>9</v>
      </c>
      <c r="B24" s="60" t="s">
        <v>166</v>
      </c>
      <c r="C24" s="60" t="s">
        <v>175</v>
      </c>
      <c r="D24" s="60" t="s">
        <v>176</v>
      </c>
      <c r="E24" s="60"/>
      <c r="F24" s="60"/>
      <c r="G24" s="60"/>
      <c r="H24" s="58"/>
      <c r="I24" s="166">
        <f t="shared" si="1"/>
        <v>3111.0812000000001</v>
      </c>
      <c r="J24" s="166">
        <f t="shared" si="1"/>
        <v>1433.8999999999999</v>
      </c>
      <c r="K24" s="166">
        <f t="shared" si="1"/>
        <v>1559.53</v>
      </c>
    </row>
    <row r="25" spans="1:11" ht="72" x14ac:dyDescent="0.2">
      <c r="A25" s="58" t="s">
        <v>10</v>
      </c>
      <c r="B25" s="60" t="s">
        <v>166</v>
      </c>
      <c r="C25" s="60" t="s">
        <v>175</v>
      </c>
      <c r="D25" s="60" t="s">
        <v>176</v>
      </c>
      <c r="E25" s="60" t="s">
        <v>97</v>
      </c>
      <c r="F25" s="60"/>
      <c r="G25" s="60"/>
      <c r="H25" s="58"/>
      <c r="I25" s="166">
        <f>I26+I29+I39+I36</f>
        <v>3111.0812000000001</v>
      </c>
      <c r="J25" s="166">
        <f>J26+J29+J39</f>
        <v>1433.8999999999999</v>
      </c>
      <c r="K25" s="166">
        <f>K26+K29+K39</f>
        <v>1559.53</v>
      </c>
    </row>
    <row r="26" spans="1:11" ht="36" x14ac:dyDescent="0.2">
      <c r="A26" s="58" t="s">
        <v>177</v>
      </c>
      <c r="B26" s="60" t="s">
        <v>166</v>
      </c>
      <c r="C26" s="60" t="s">
        <v>175</v>
      </c>
      <c r="D26" s="60" t="s">
        <v>176</v>
      </c>
      <c r="E26" s="60" t="s">
        <v>97</v>
      </c>
      <c r="F26" s="60" t="s">
        <v>170</v>
      </c>
      <c r="G26" s="60" t="s">
        <v>178</v>
      </c>
      <c r="H26" s="58"/>
      <c r="I26" s="166">
        <f t="shared" ref="I26:K27" si="2">I27</f>
        <v>621.4</v>
      </c>
      <c r="J26" s="166">
        <f t="shared" si="2"/>
        <v>686.66</v>
      </c>
      <c r="K26" s="166">
        <f t="shared" si="2"/>
        <v>696.7</v>
      </c>
    </row>
    <row r="27" spans="1:11" ht="96" x14ac:dyDescent="0.2">
      <c r="A27" s="58" t="s">
        <v>172</v>
      </c>
      <c r="B27" s="60" t="s">
        <v>166</v>
      </c>
      <c r="C27" s="60" t="s">
        <v>175</v>
      </c>
      <c r="D27" s="60" t="s">
        <v>176</v>
      </c>
      <c r="E27" s="60" t="s">
        <v>97</v>
      </c>
      <c r="F27" s="60" t="s">
        <v>170</v>
      </c>
      <c r="G27" s="60" t="s">
        <v>178</v>
      </c>
      <c r="H27" s="58">
        <v>100</v>
      </c>
      <c r="I27" s="166">
        <f t="shared" si="2"/>
        <v>621.4</v>
      </c>
      <c r="J27" s="166">
        <f t="shared" si="2"/>
        <v>686.66</v>
      </c>
      <c r="K27" s="166">
        <f t="shared" si="2"/>
        <v>696.7</v>
      </c>
    </row>
    <row r="28" spans="1:11" ht="36" x14ac:dyDescent="0.2">
      <c r="A28" s="58" t="s">
        <v>173</v>
      </c>
      <c r="B28" s="60" t="s">
        <v>166</v>
      </c>
      <c r="C28" s="60" t="s">
        <v>175</v>
      </c>
      <c r="D28" s="60" t="s">
        <v>176</v>
      </c>
      <c r="E28" s="60" t="s">
        <v>97</v>
      </c>
      <c r="F28" s="60" t="s">
        <v>170</v>
      </c>
      <c r="G28" s="60" t="s">
        <v>178</v>
      </c>
      <c r="H28" s="58">
        <v>120</v>
      </c>
      <c r="I28" s="166">
        <f>'Приложение 2'!J29</f>
        <v>621.4</v>
      </c>
      <c r="J28" s="166">
        <f>'Приложение 2'!K29</f>
        <v>686.66</v>
      </c>
      <c r="K28" s="166">
        <f>'Приложение 2'!L29</f>
        <v>696.7</v>
      </c>
    </row>
    <row r="29" spans="1:11" ht="24" x14ac:dyDescent="0.2">
      <c r="A29" s="58" t="s">
        <v>179</v>
      </c>
      <c r="B29" s="60" t="s">
        <v>166</v>
      </c>
      <c r="C29" s="60" t="s">
        <v>175</v>
      </c>
      <c r="D29" s="60" t="s">
        <v>176</v>
      </c>
      <c r="E29" s="60" t="s">
        <v>97</v>
      </c>
      <c r="F29" s="60" t="s">
        <v>170</v>
      </c>
      <c r="G29" s="60" t="s">
        <v>180</v>
      </c>
      <c r="H29" s="58"/>
      <c r="I29" s="166">
        <f>I30+I32</f>
        <v>2259.5192000000002</v>
      </c>
      <c r="J29" s="166">
        <f>J30+J32</f>
        <v>746.54</v>
      </c>
      <c r="K29" s="166">
        <f>K30+K32</f>
        <v>862.13</v>
      </c>
    </row>
    <row r="30" spans="1:11" ht="36" x14ac:dyDescent="0.2">
      <c r="A30" s="58" t="s">
        <v>181</v>
      </c>
      <c r="B30" s="60" t="s">
        <v>166</v>
      </c>
      <c r="C30" s="60" t="s">
        <v>175</v>
      </c>
      <c r="D30" s="60" t="s">
        <v>176</v>
      </c>
      <c r="E30" s="60" t="s">
        <v>97</v>
      </c>
      <c r="F30" s="60" t="s">
        <v>170</v>
      </c>
      <c r="G30" s="60" t="s">
        <v>180</v>
      </c>
      <c r="H30" s="58">
        <v>200</v>
      </c>
      <c r="I30" s="166">
        <f>I31</f>
        <v>1574.1192000000001</v>
      </c>
      <c r="J30" s="166">
        <f>J31</f>
        <v>176.64892</v>
      </c>
      <c r="K30" s="166">
        <f>K31</f>
        <v>176.73891999999998</v>
      </c>
    </row>
    <row r="31" spans="1:11" ht="36" x14ac:dyDescent="0.2">
      <c r="A31" s="58" t="s">
        <v>182</v>
      </c>
      <c r="B31" s="60" t="s">
        <v>166</v>
      </c>
      <c r="C31" s="60" t="s">
        <v>175</v>
      </c>
      <c r="D31" s="60" t="s">
        <v>176</v>
      </c>
      <c r="E31" s="60" t="s">
        <v>97</v>
      </c>
      <c r="F31" s="60" t="s">
        <v>170</v>
      </c>
      <c r="G31" s="60" t="s">
        <v>180</v>
      </c>
      <c r="H31" s="58">
        <v>240</v>
      </c>
      <c r="I31" s="166">
        <f>'Приложение 2'!J32</f>
        <v>1574.1192000000001</v>
      </c>
      <c r="J31" s="166">
        <f>'Приложение 2'!K32</f>
        <v>176.64892</v>
      </c>
      <c r="K31" s="166">
        <f>'Приложение 2'!L32</f>
        <v>176.73891999999998</v>
      </c>
    </row>
    <row r="32" spans="1:11" x14ac:dyDescent="0.2">
      <c r="A32" s="58" t="s">
        <v>183</v>
      </c>
      <c r="B32" s="60" t="s">
        <v>166</v>
      </c>
      <c r="C32" s="60" t="s">
        <v>175</v>
      </c>
      <c r="D32" s="60" t="s">
        <v>176</v>
      </c>
      <c r="E32" s="60" t="s">
        <v>97</v>
      </c>
      <c r="F32" s="60" t="s">
        <v>170</v>
      </c>
      <c r="G32" s="60" t="s">
        <v>180</v>
      </c>
      <c r="H32" s="58">
        <v>800</v>
      </c>
      <c r="I32" s="166">
        <f>I34+I33</f>
        <v>685.4</v>
      </c>
      <c r="J32" s="166">
        <f>J34</f>
        <v>569.89107999999999</v>
      </c>
      <c r="K32" s="166">
        <f>K34</f>
        <v>685.39107999999999</v>
      </c>
    </row>
    <row r="33" spans="1:11" x14ac:dyDescent="0.2">
      <c r="A33" s="196" t="s">
        <v>244</v>
      </c>
      <c r="B33" s="197" t="s">
        <v>166</v>
      </c>
      <c r="C33" s="197" t="s">
        <v>175</v>
      </c>
      <c r="D33" s="197" t="s">
        <v>176</v>
      </c>
      <c r="E33" s="197" t="s">
        <v>97</v>
      </c>
      <c r="F33" s="197" t="s">
        <v>170</v>
      </c>
      <c r="G33" s="197" t="s">
        <v>180</v>
      </c>
      <c r="H33" s="196">
        <v>830</v>
      </c>
      <c r="I33" s="166">
        <f>'Приложение 2'!J34</f>
        <v>20</v>
      </c>
      <c r="J33" s="166"/>
      <c r="K33" s="166"/>
    </row>
    <row r="34" spans="1:11" ht="24" x14ac:dyDescent="0.2">
      <c r="A34" s="58" t="s">
        <v>184</v>
      </c>
      <c r="B34" s="60" t="s">
        <v>166</v>
      </c>
      <c r="C34" s="60" t="s">
        <v>175</v>
      </c>
      <c r="D34" s="60" t="s">
        <v>176</v>
      </c>
      <c r="E34" s="60" t="s">
        <v>97</v>
      </c>
      <c r="F34" s="60" t="s">
        <v>170</v>
      </c>
      <c r="G34" s="60" t="s">
        <v>180</v>
      </c>
      <c r="H34" s="58">
        <v>850</v>
      </c>
      <c r="I34" s="166">
        <f>'Приложение 2'!J35</f>
        <v>665.4</v>
      </c>
      <c r="J34" s="166">
        <f>'Приложение 2'!K35</f>
        <v>569.89107999999999</v>
      </c>
      <c r="K34" s="166">
        <f>'Приложение 2'!L35</f>
        <v>685.39107999999999</v>
      </c>
    </row>
    <row r="35" spans="1:11" ht="24" x14ac:dyDescent="0.2">
      <c r="A35" s="183" t="s">
        <v>287</v>
      </c>
      <c r="B35" s="184" t="s">
        <v>166</v>
      </c>
      <c r="C35" s="184" t="s">
        <v>175</v>
      </c>
      <c r="D35" s="184" t="s">
        <v>176</v>
      </c>
      <c r="E35" s="184" t="s">
        <v>97</v>
      </c>
      <c r="F35" s="184" t="s">
        <v>170</v>
      </c>
      <c r="G35" s="184" t="s">
        <v>272</v>
      </c>
      <c r="H35" s="58"/>
      <c r="I35" s="166">
        <f>I36</f>
        <v>229.46199999999999</v>
      </c>
      <c r="J35" s="166"/>
      <c r="K35" s="166"/>
    </row>
    <row r="36" spans="1:11" ht="60" x14ac:dyDescent="0.2">
      <c r="A36" s="230" t="s">
        <v>274</v>
      </c>
      <c r="B36" s="184" t="s">
        <v>166</v>
      </c>
      <c r="C36" s="184" t="s">
        <v>175</v>
      </c>
      <c r="D36" s="184" t="s">
        <v>176</v>
      </c>
      <c r="E36" s="184" t="s">
        <v>97</v>
      </c>
      <c r="F36" s="184" t="s">
        <v>170</v>
      </c>
      <c r="G36" s="184" t="s">
        <v>273</v>
      </c>
      <c r="H36" s="183"/>
      <c r="I36" s="166">
        <f>I37</f>
        <v>229.46199999999999</v>
      </c>
      <c r="J36" s="166"/>
      <c r="K36" s="166"/>
    </row>
    <row r="37" spans="1:11" ht="72" x14ac:dyDescent="0.2">
      <c r="A37" s="183" t="s">
        <v>172</v>
      </c>
      <c r="B37" s="184" t="s">
        <v>166</v>
      </c>
      <c r="C37" s="184" t="s">
        <v>175</v>
      </c>
      <c r="D37" s="184" t="s">
        <v>176</v>
      </c>
      <c r="E37" s="184" t="s">
        <v>97</v>
      </c>
      <c r="F37" s="184" t="s">
        <v>170</v>
      </c>
      <c r="G37" s="184" t="s">
        <v>273</v>
      </c>
      <c r="H37" s="183">
        <v>100</v>
      </c>
      <c r="I37" s="166">
        <f>I38</f>
        <v>229.46199999999999</v>
      </c>
      <c r="J37" s="166"/>
      <c r="K37" s="166"/>
    </row>
    <row r="38" spans="1:11" ht="36" x14ac:dyDescent="0.2">
      <c r="A38" s="183" t="s">
        <v>173</v>
      </c>
      <c r="B38" s="184" t="s">
        <v>166</v>
      </c>
      <c r="C38" s="184" t="s">
        <v>175</v>
      </c>
      <c r="D38" s="184" t="s">
        <v>176</v>
      </c>
      <c r="E38" s="184" t="s">
        <v>97</v>
      </c>
      <c r="F38" s="184" t="s">
        <v>170</v>
      </c>
      <c r="G38" s="184" t="s">
        <v>273</v>
      </c>
      <c r="H38" s="183">
        <v>120</v>
      </c>
      <c r="I38" s="166">
        <f>'Приложение 2'!J39</f>
        <v>229.46199999999999</v>
      </c>
      <c r="J38" s="166"/>
      <c r="K38" s="166"/>
    </row>
    <row r="39" spans="1:11" ht="144" x14ac:dyDescent="0.2">
      <c r="A39" s="58" t="s">
        <v>185</v>
      </c>
      <c r="B39" s="60" t="s">
        <v>166</v>
      </c>
      <c r="C39" s="60" t="s">
        <v>175</v>
      </c>
      <c r="D39" s="60" t="s">
        <v>176</v>
      </c>
      <c r="E39" s="60" t="s">
        <v>97</v>
      </c>
      <c r="F39" s="60" t="s">
        <v>170</v>
      </c>
      <c r="G39" s="60" t="s">
        <v>186</v>
      </c>
      <c r="H39" s="58"/>
      <c r="I39" s="166">
        <f t="shared" ref="I39:K40" si="3">I40</f>
        <v>0.7</v>
      </c>
      <c r="J39" s="166">
        <f t="shared" si="3"/>
        <v>0.7</v>
      </c>
      <c r="K39" s="166">
        <f t="shared" si="3"/>
        <v>0.7</v>
      </c>
    </row>
    <row r="40" spans="1:11" ht="36" x14ac:dyDescent="0.2">
      <c r="A40" s="58" t="s">
        <v>181</v>
      </c>
      <c r="B40" s="60" t="s">
        <v>166</v>
      </c>
      <c r="C40" s="60" t="s">
        <v>175</v>
      </c>
      <c r="D40" s="60" t="s">
        <v>176</v>
      </c>
      <c r="E40" s="60" t="s">
        <v>97</v>
      </c>
      <c r="F40" s="60" t="s">
        <v>170</v>
      </c>
      <c r="G40" s="60" t="s">
        <v>186</v>
      </c>
      <c r="H40" s="58">
        <v>200</v>
      </c>
      <c r="I40" s="166">
        <f t="shared" si="3"/>
        <v>0.7</v>
      </c>
      <c r="J40" s="166">
        <f t="shared" si="3"/>
        <v>0.7</v>
      </c>
      <c r="K40" s="166">
        <f t="shared" si="3"/>
        <v>0.7</v>
      </c>
    </row>
    <row r="41" spans="1:11" ht="36" x14ac:dyDescent="0.2">
      <c r="A41" s="58" t="s">
        <v>182</v>
      </c>
      <c r="B41" s="60" t="s">
        <v>166</v>
      </c>
      <c r="C41" s="60" t="s">
        <v>175</v>
      </c>
      <c r="D41" s="60" t="s">
        <v>176</v>
      </c>
      <c r="E41" s="60" t="s">
        <v>97</v>
      </c>
      <c r="F41" s="60" t="s">
        <v>170</v>
      </c>
      <c r="G41" s="60" t="s">
        <v>186</v>
      </c>
      <c r="H41" s="58">
        <v>240</v>
      </c>
      <c r="I41" s="166">
        <f>'Приложение 2'!J42</f>
        <v>0.7</v>
      </c>
      <c r="J41" s="166">
        <f>'Приложение 2'!K42</f>
        <v>0.7</v>
      </c>
      <c r="K41" s="166">
        <f>'Приложение 2'!L42</f>
        <v>0.7</v>
      </c>
    </row>
    <row r="42" spans="1:11" ht="60" x14ac:dyDescent="0.2">
      <c r="A42" s="58" t="s">
        <v>187</v>
      </c>
      <c r="B42" s="119" t="s">
        <v>166</v>
      </c>
      <c r="C42" s="119" t="s">
        <v>188</v>
      </c>
      <c r="D42" s="60"/>
      <c r="E42" s="60"/>
      <c r="F42" s="60"/>
      <c r="G42" s="60"/>
      <c r="H42" s="58"/>
      <c r="I42" s="165">
        <f t="shared" ref="I42:K46" si="4">I43</f>
        <v>4.3</v>
      </c>
      <c r="J42" s="165">
        <f t="shared" si="4"/>
        <v>4.3</v>
      </c>
      <c r="K42" s="165">
        <f t="shared" si="4"/>
        <v>4.3</v>
      </c>
    </row>
    <row r="43" spans="1:11" ht="36" x14ac:dyDescent="0.2">
      <c r="A43" s="58" t="s">
        <v>189</v>
      </c>
      <c r="B43" s="60" t="s">
        <v>166</v>
      </c>
      <c r="C43" s="60" t="s">
        <v>188</v>
      </c>
      <c r="D43" s="60" t="s">
        <v>190</v>
      </c>
      <c r="E43" s="60"/>
      <c r="F43" s="60"/>
      <c r="G43" s="60"/>
      <c r="H43" s="58"/>
      <c r="I43" s="166">
        <f t="shared" si="4"/>
        <v>4.3</v>
      </c>
      <c r="J43" s="166">
        <f t="shared" si="4"/>
        <v>4.3</v>
      </c>
      <c r="K43" s="166">
        <f t="shared" si="4"/>
        <v>4.3</v>
      </c>
    </row>
    <row r="44" spans="1:11" ht="48" x14ac:dyDescent="0.2">
      <c r="A44" s="58" t="s">
        <v>191</v>
      </c>
      <c r="B44" s="60" t="s">
        <v>166</v>
      </c>
      <c r="C44" s="60" t="s">
        <v>188</v>
      </c>
      <c r="D44" s="60" t="s">
        <v>190</v>
      </c>
      <c r="E44" s="60" t="s">
        <v>89</v>
      </c>
      <c r="F44" s="60"/>
      <c r="G44" s="60"/>
      <c r="H44" s="58"/>
      <c r="I44" s="166">
        <f t="shared" si="4"/>
        <v>4.3</v>
      </c>
      <c r="J44" s="166">
        <f t="shared" si="4"/>
        <v>4.3</v>
      </c>
      <c r="K44" s="166">
        <f t="shared" si="4"/>
        <v>4.3</v>
      </c>
    </row>
    <row r="45" spans="1:11" ht="99.75" customHeight="1" x14ac:dyDescent="0.2">
      <c r="A45" s="58" t="s">
        <v>192</v>
      </c>
      <c r="B45" s="60" t="s">
        <v>166</v>
      </c>
      <c r="C45" s="60" t="s">
        <v>188</v>
      </c>
      <c r="D45" s="60" t="s">
        <v>190</v>
      </c>
      <c r="E45" s="60" t="s">
        <v>89</v>
      </c>
      <c r="F45" s="60" t="s">
        <v>170</v>
      </c>
      <c r="G45" s="60" t="s">
        <v>193</v>
      </c>
      <c r="H45" s="58"/>
      <c r="I45" s="166">
        <f t="shared" si="4"/>
        <v>4.3</v>
      </c>
      <c r="J45" s="166">
        <f t="shared" si="4"/>
        <v>4.3</v>
      </c>
      <c r="K45" s="166">
        <f t="shared" si="4"/>
        <v>4.3</v>
      </c>
    </row>
    <row r="46" spans="1:11" x14ac:dyDescent="0.2">
      <c r="A46" s="58" t="s">
        <v>194</v>
      </c>
      <c r="B46" s="60" t="s">
        <v>166</v>
      </c>
      <c r="C46" s="60" t="s">
        <v>188</v>
      </c>
      <c r="D46" s="60" t="s">
        <v>190</v>
      </c>
      <c r="E46" s="60" t="s">
        <v>89</v>
      </c>
      <c r="F46" s="60" t="s">
        <v>170</v>
      </c>
      <c r="G46" s="60" t="s">
        <v>193</v>
      </c>
      <c r="H46" s="58">
        <v>500</v>
      </c>
      <c r="I46" s="166">
        <f t="shared" si="4"/>
        <v>4.3</v>
      </c>
      <c r="J46" s="166">
        <f t="shared" si="4"/>
        <v>4.3</v>
      </c>
      <c r="K46" s="166">
        <f t="shared" si="4"/>
        <v>4.3</v>
      </c>
    </row>
    <row r="47" spans="1:11" x14ac:dyDescent="0.2">
      <c r="A47" s="58" t="s">
        <v>195</v>
      </c>
      <c r="B47" s="60" t="s">
        <v>166</v>
      </c>
      <c r="C47" s="60" t="s">
        <v>188</v>
      </c>
      <c r="D47" s="60" t="s">
        <v>190</v>
      </c>
      <c r="E47" s="60" t="s">
        <v>89</v>
      </c>
      <c r="F47" s="60" t="s">
        <v>170</v>
      </c>
      <c r="G47" s="60" t="s">
        <v>193</v>
      </c>
      <c r="H47" s="58">
        <v>540</v>
      </c>
      <c r="I47" s="166">
        <f>'Приложение 2'!J48</f>
        <v>4.3</v>
      </c>
      <c r="J47" s="166">
        <f>'Приложение 2'!K48</f>
        <v>4.3</v>
      </c>
      <c r="K47" s="166">
        <f>'Приложение 2'!L48</f>
        <v>4.3</v>
      </c>
    </row>
    <row r="48" spans="1:11" x14ac:dyDescent="0.2">
      <c r="A48" s="58" t="s">
        <v>196</v>
      </c>
      <c r="B48" s="60" t="s">
        <v>166</v>
      </c>
      <c r="C48" s="60" t="s">
        <v>162</v>
      </c>
      <c r="D48" s="119"/>
      <c r="E48" s="119"/>
      <c r="F48" s="119"/>
      <c r="G48" s="119"/>
      <c r="H48" s="120"/>
      <c r="I48" s="166">
        <f t="shared" ref="I48:K52" si="5">I49</f>
        <v>10</v>
      </c>
      <c r="J48" s="166">
        <f t="shared" si="5"/>
        <v>10</v>
      </c>
      <c r="K48" s="166">
        <f t="shared" si="5"/>
        <v>10</v>
      </c>
    </row>
    <row r="49" spans="1:11" ht="36" x14ac:dyDescent="0.2">
      <c r="A49" s="58" t="s">
        <v>189</v>
      </c>
      <c r="B49" s="60" t="s">
        <v>166</v>
      </c>
      <c r="C49" s="60" t="s">
        <v>162</v>
      </c>
      <c r="D49" s="60" t="s">
        <v>190</v>
      </c>
      <c r="E49" s="60" t="s">
        <v>169</v>
      </c>
      <c r="F49" s="60"/>
      <c r="G49" s="60"/>
      <c r="H49" s="58"/>
      <c r="I49" s="166">
        <f t="shared" si="5"/>
        <v>10</v>
      </c>
      <c r="J49" s="166">
        <f t="shared" si="5"/>
        <v>10</v>
      </c>
      <c r="K49" s="166">
        <f t="shared" si="5"/>
        <v>10</v>
      </c>
    </row>
    <row r="50" spans="1:11" ht="48" x14ac:dyDescent="0.2">
      <c r="A50" s="58" t="s">
        <v>191</v>
      </c>
      <c r="B50" s="60" t="s">
        <v>166</v>
      </c>
      <c r="C50" s="60" t="s">
        <v>162</v>
      </c>
      <c r="D50" s="60" t="s">
        <v>190</v>
      </c>
      <c r="E50" s="60" t="s">
        <v>89</v>
      </c>
      <c r="F50" s="60"/>
      <c r="G50" s="60"/>
      <c r="H50" s="58"/>
      <c r="I50" s="166">
        <f t="shared" si="5"/>
        <v>10</v>
      </c>
      <c r="J50" s="166">
        <f t="shared" si="5"/>
        <v>10</v>
      </c>
      <c r="K50" s="166">
        <f t="shared" si="5"/>
        <v>10</v>
      </c>
    </row>
    <row r="51" spans="1:11" ht="48" x14ac:dyDescent="0.2">
      <c r="A51" s="58" t="s">
        <v>11</v>
      </c>
      <c r="B51" s="60" t="s">
        <v>166</v>
      </c>
      <c r="C51" s="60" t="s">
        <v>162</v>
      </c>
      <c r="D51" s="60" t="s">
        <v>190</v>
      </c>
      <c r="E51" s="60" t="s">
        <v>89</v>
      </c>
      <c r="F51" s="60" t="s">
        <v>170</v>
      </c>
      <c r="G51" s="60" t="s">
        <v>197</v>
      </c>
      <c r="H51" s="118"/>
      <c r="I51" s="166">
        <f t="shared" si="5"/>
        <v>10</v>
      </c>
      <c r="J51" s="166">
        <f t="shared" si="5"/>
        <v>10</v>
      </c>
      <c r="K51" s="166">
        <f t="shared" si="5"/>
        <v>10</v>
      </c>
    </row>
    <row r="52" spans="1:11" x14ac:dyDescent="0.2">
      <c r="A52" s="58" t="s">
        <v>183</v>
      </c>
      <c r="B52" s="60" t="s">
        <v>166</v>
      </c>
      <c r="C52" s="60" t="s">
        <v>162</v>
      </c>
      <c r="D52" s="60" t="s">
        <v>190</v>
      </c>
      <c r="E52" s="60" t="s">
        <v>89</v>
      </c>
      <c r="F52" s="60" t="s">
        <v>170</v>
      </c>
      <c r="G52" s="60" t="s">
        <v>197</v>
      </c>
      <c r="H52" s="118">
        <v>800</v>
      </c>
      <c r="I52" s="166">
        <f t="shared" si="5"/>
        <v>10</v>
      </c>
      <c r="J52" s="166">
        <f t="shared" si="5"/>
        <v>10</v>
      </c>
      <c r="K52" s="166">
        <f t="shared" si="5"/>
        <v>10</v>
      </c>
    </row>
    <row r="53" spans="1:11" x14ac:dyDescent="0.2">
      <c r="A53" s="58" t="s">
        <v>198</v>
      </c>
      <c r="B53" s="60" t="s">
        <v>166</v>
      </c>
      <c r="C53" s="60" t="s">
        <v>162</v>
      </c>
      <c r="D53" s="60" t="s">
        <v>190</v>
      </c>
      <c r="E53" s="60" t="s">
        <v>89</v>
      </c>
      <c r="F53" s="60" t="s">
        <v>170</v>
      </c>
      <c r="G53" s="60" t="s">
        <v>197</v>
      </c>
      <c r="H53" s="58">
        <v>870</v>
      </c>
      <c r="I53" s="166">
        <f>'Приложение 2'!J54</f>
        <v>10</v>
      </c>
      <c r="J53" s="166">
        <f>'Приложение 2'!K54</f>
        <v>10</v>
      </c>
      <c r="K53" s="166">
        <f>'Приложение 2'!L54</f>
        <v>10</v>
      </c>
    </row>
    <row r="54" spans="1:11" x14ac:dyDescent="0.2">
      <c r="A54" s="181" t="s">
        <v>199</v>
      </c>
      <c r="B54" s="121" t="s">
        <v>168</v>
      </c>
      <c r="C54" s="60"/>
      <c r="D54" s="60"/>
      <c r="E54" s="60"/>
      <c r="F54" s="60"/>
      <c r="G54" s="60"/>
      <c r="H54" s="58"/>
      <c r="I54" s="165">
        <f t="shared" ref="I54:K57" si="6">I55</f>
        <v>89.8</v>
      </c>
      <c r="J54" s="165">
        <f t="shared" si="6"/>
        <v>92.8</v>
      </c>
      <c r="K54" s="165">
        <f t="shared" si="6"/>
        <v>96</v>
      </c>
    </row>
    <row r="55" spans="1:11" ht="24" x14ac:dyDescent="0.2">
      <c r="A55" s="127" t="s">
        <v>200</v>
      </c>
      <c r="B55" s="74" t="s">
        <v>168</v>
      </c>
      <c r="C55" s="60" t="s">
        <v>201</v>
      </c>
      <c r="D55" s="60"/>
      <c r="E55" s="60"/>
      <c r="F55" s="60"/>
      <c r="G55" s="60"/>
      <c r="H55" s="58"/>
      <c r="I55" s="166">
        <f t="shared" si="6"/>
        <v>89.8</v>
      </c>
      <c r="J55" s="166">
        <f t="shared" si="6"/>
        <v>92.8</v>
      </c>
      <c r="K55" s="166">
        <f t="shared" si="6"/>
        <v>96</v>
      </c>
    </row>
    <row r="56" spans="1:11" ht="36" x14ac:dyDescent="0.2">
      <c r="A56" s="58" t="s">
        <v>189</v>
      </c>
      <c r="B56" s="74" t="s">
        <v>168</v>
      </c>
      <c r="C56" s="60" t="s">
        <v>201</v>
      </c>
      <c r="D56" s="60" t="s">
        <v>190</v>
      </c>
      <c r="E56" s="60"/>
      <c r="F56" s="60"/>
      <c r="G56" s="60"/>
      <c r="H56" s="58"/>
      <c r="I56" s="166">
        <f t="shared" si="6"/>
        <v>89.8</v>
      </c>
      <c r="J56" s="166">
        <f t="shared" si="6"/>
        <v>92.8</v>
      </c>
      <c r="K56" s="166">
        <f t="shared" si="6"/>
        <v>96</v>
      </c>
    </row>
    <row r="57" spans="1:11" ht="48" x14ac:dyDescent="0.2">
      <c r="A57" s="58" t="s">
        <v>191</v>
      </c>
      <c r="B57" s="74" t="s">
        <v>168</v>
      </c>
      <c r="C57" s="60" t="s">
        <v>201</v>
      </c>
      <c r="D57" s="60" t="s">
        <v>190</v>
      </c>
      <c r="E57" s="60" t="s">
        <v>89</v>
      </c>
      <c r="F57" s="60"/>
      <c r="G57" s="60"/>
      <c r="H57" s="58"/>
      <c r="I57" s="166">
        <f t="shared" si="6"/>
        <v>89.8</v>
      </c>
      <c r="J57" s="166">
        <f t="shared" si="6"/>
        <v>92.8</v>
      </c>
      <c r="K57" s="166">
        <f t="shared" si="6"/>
        <v>96</v>
      </c>
    </row>
    <row r="58" spans="1:11" ht="60" x14ac:dyDescent="0.2">
      <c r="A58" s="73" t="s">
        <v>84</v>
      </c>
      <c r="B58" s="74" t="s">
        <v>168</v>
      </c>
      <c r="C58" s="60" t="s">
        <v>201</v>
      </c>
      <c r="D58" s="60" t="s">
        <v>190</v>
      </c>
      <c r="E58" s="60" t="s">
        <v>89</v>
      </c>
      <c r="F58" s="60" t="s">
        <v>170</v>
      </c>
      <c r="G58" s="60" t="s">
        <v>204</v>
      </c>
      <c r="H58" s="58"/>
      <c r="I58" s="166">
        <f>I59+I61</f>
        <v>89.8</v>
      </c>
      <c r="J58" s="166">
        <f>J59+J61</f>
        <v>92.8</v>
      </c>
      <c r="K58" s="166">
        <f>K59+K61</f>
        <v>96</v>
      </c>
    </row>
    <row r="59" spans="1:11" ht="96" x14ac:dyDescent="0.2">
      <c r="A59" s="58" t="s">
        <v>172</v>
      </c>
      <c r="B59" s="74" t="s">
        <v>168</v>
      </c>
      <c r="C59" s="60" t="s">
        <v>201</v>
      </c>
      <c r="D59" s="60" t="s">
        <v>190</v>
      </c>
      <c r="E59" s="60" t="s">
        <v>89</v>
      </c>
      <c r="F59" s="60" t="s">
        <v>170</v>
      </c>
      <c r="G59" s="60" t="s">
        <v>204</v>
      </c>
      <c r="H59" s="58">
        <v>100</v>
      </c>
      <c r="I59" s="166">
        <f>I60</f>
        <v>82.3</v>
      </c>
      <c r="J59" s="166">
        <f>J60</f>
        <v>82.645200000000003</v>
      </c>
      <c r="K59" s="166">
        <f>K60</f>
        <v>81.9452</v>
      </c>
    </row>
    <row r="60" spans="1:11" ht="36" x14ac:dyDescent="0.2">
      <c r="A60" s="58" t="s">
        <v>173</v>
      </c>
      <c r="B60" s="74" t="s">
        <v>168</v>
      </c>
      <c r="C60" s="60" t="s">
        <v>201</v>
      </c>
      <c r="D60" s="60" t="s">
        <v>190</v>
      </c>
      <c r="E60" s="60" t="s">
        <v>89</v>
      </c>
      <c r="F60" s="60" t="s">
        <v>170</v>
      </c>
      <c r="G60" s="60" t="s">
        <v>204</v>
      </c>
      <c r="H60" s="58">
        <v>120</v>
      </c>
      <c r="I60" s="166">
        <f>'Приложение 2'!J61</f>
        <v>82.3</v>
      </c>
      <c r="J60" s="166">
        <f>'Приложение 2'!K61</f>
        <v>82.645200000000003</v>
      </c>
      <c r="K60" s="166">
        <f>'Приложение 2'!L61</f>
        <v>81.9452</v>
      </c>
    </row>
    <row r="61" spans="1:11" ht="36" x14ac:dyDescent="0.2">
      <c r="A61" s="66" t="s">
        <v>181</v>
      </c>
      <c r="B61" s="74" t="s">
        <v>168</v>
      </c>
      <c r="C61" s="60" t="s">
        <v>201</v>
      </c>
      <c r="D61" s="60" t="s">
        <v>190</v>
      </c>
      <c r="E61" s="60" t="s">
        <v>89</v>
      </c>
      <c r="F61" s="60" t="s">
        <v>170</v>
      </c>
      <c r="G61" s="60" t="s">
        <v>204</v>
      </c>
      <c r="H61" s="58">
        <v>200</v>
      </c>
      <c r="I61" s="166">
        <f>I62</f>
        <v>7.5</v>
      </c>
      <c r="J61" s="166">
        <f>J62</f>
        <v>10.1548</v>
      </c>
      <c r="K61" s="166">
        <f>K62</f>
        <v>14.0548</v>
      </c>
    </row>
    <row r="62" spans="1:11" ht="36" x14ac:dyDescent="0.2">
      <c r="A62" s="58" t="s">
        <v>182</v>
      </c>
      <c r="B62" s="74" t="s">
        <v>168</v>
      </c>
      <c r="C62" s="60" t="s">
        <v>201</v>
      </c>
      <c r="D62" s="60" t="s">
        <v>190</v>
      </c>
      <c r="E62" s="60" t="s">
        <v>89</v>
      </c>
      <c r="F62" s="60" t="s">
        <v>170</v>
      </c>
      <c r="G62" s="60" t="s">
        <v>204</v>
      </c>
      <c r="H62" s="58">
        <v>240</v>
      </c>
      <c r="I62" s="166">
        <f>'Приложение 2'!J63</f>
        <v>7.5</v>
      </c>
      <c r="J62" s="166">
        <f>'Приложение 2'!K63</f>
        <v>10.1548</v>
      </c>
      <c r="K62" s="166">
        <f>'Приложение 2'!L63</f>
        <v>14.0548</v>
      </c>
    </row>
    <row r="63" spans="1:11" s="237" customFormat="1" ht="24" x14ac:dyDescent="0.2">
      <c r="A63" s="198" t="s">
        <v>237</v>
      </c>
      <c r="B63" s="199" t="s">
        <v>201</v>
      </c>
      <c r="C63" s="200"/>
      <c r="D63" s="200"/>
      <c r="E63" s="200"/>
      <c r="F63" s="200"/>
      <c r="G63" s="200"/>
      <c r="H63" s="201"/>
      <c r="I63" s="165">
        <f t="shared" ref="I63:I68" si="7">I64</f>
        <v>100.61</v>
      </c>
      <c r="J63" s="165">
        <f t="shared" ref="J63:K68" si="8">J64</f>
        <v>5</v>
      </c>
      <c r="K63" s="165">
        <f t="shared" si="8"/>
        <v>5</v>
      </c>
    </row>
    <row r="64" spans="1:11" ht="48" x14ac:dyDescent="0.2">
      <c r="A64" s="202" t="s">
        <v>238</v>
      </c>
      <c r="B64" s="203" t="s">
        <v>201</v>
      </c>
      <c r="C64" s="197" t="s">
        <v>161</v>
      </c>
      <c r="D64" s="197"/>
      <c r="E64" s="197"/>
      <c r="F64" s="197"/>
      <c r="G64" s="197"/>
      <c r="H64" s="196"/>
      <c r="I64" s="166">
        <f t="shared" si="7"/>
        <v>100.61</v>
      </c>
      <c r="J64" s="166">
        <f t="shared" si="8"/>
        <v>5</v>
      </c>
      <c r="K64" s="166">
        <f t="shared" si="8"/>
        <v>5</v>
      </c>
    </row>
    <row r="65" spans="1:11" ht="36" x14ac:dyDescent="0.2">
      <c r="A65" s="204" t="s">
        <v>202</v>
      </c>
      <c r="B65" s="203" t="s">
        <v>201</v>
      </c>
      <c r="C65" s="197" t="s">
        <v>161</v>
      </c>
      <c r="D65" s="197" t="s">
        <v>190</v>
      </c>
      <c r="E65" s="197"/>
      <c r="F65" s="197"/>
      <c r="G65" s="197"/>
      <c r="H65" s="196"/>
      <c r="I65" s="166">
        <f t="shared" si="7"/>
        <v>100.61</v>
      </c>
      <c r="J65" s="166">
        <f t="shared" si="8"/>
        <v>5</v>
      </c>
      <c r="K65" s="166">
        <f t="shared" si="8"/>
        <v>5</v>
      </c>
    </row>
    <row r="66" spans="1:11" ht="48" x14ac:dyDescent="0.2">
      <c r="A66" s="204" t="s">
        <v>203</v>
      </c>
      <c r="B66" s="203" t="s">
        <v>201</v>
      </c>
      <c r="C66" s="197" t="s">
        <v>161</v>
      </c>
      <c r="D66" s="197" t="s">
        <v>190</v>
      </c>
      <c r="E66" s="197" t="s">
        <v>89</v>
      </c>
      <c r="F66" s="197"/>
      <c r="G66" s="197"/>
      <c r="H66" s="196"/>
      <c r="I66" s="166">
        <f>I67+I70</f>
        <v>100.61</v>
      </c>
      <c r="J66" s="166">
        <f t="shared" si="8"/>
        <v>5</v>
      </c>
      <c r="K66" s="166">
        <f t="shared" si="8"/>
        <v>5</v>
      </c>
    </row>
    <row r="67" spans="1:11" ht="24" x14ac:dyDescent="0.2">
      <c r="A67" s="202" t="s">
        <v>239</v>
      </c>
      <c r="B67" s="203" t="s">
        <v>201</v>
      </c>
      <c r="C67" s="197" t="s">
        <v>161</v>
      </c>
      <c r="D67" s="197" t="s">
        <v>190</v>
      </c>
      <c r="E67" s="197" t="s">
        <v>89</v>
      </c>
      <c r="F67" s="197" t="s">
        <v>170</v>
      </c>
      <c r="G67" s="197" t="s">
        <v>240</v>
      </c>
      <c r="H67" s="196"/>
      <c r="I67" s="166">
        <f t="shared" si="7"/>
        <v>5</v>
      </c>
      <c r="J67" s="166">
        <f t="shared" si="8"/>
        <v>5</v>
      </c>
      <c r="K67" s="166">
        <f t="shared" si="8"/>
        <v>5</v>
      </c>
    </row>
    <row r="68" spans="1:11" ht="36" x14ac:dyDescent="0.2">
      <c r="A68" s="202" t="s">
        <v>181</v>
      </c>
      <c r="B68" s="203" t="s">
        <v>201</v>
      </c>
      <c r="C68" s="197" t="s">
        <v>161</v>
      </c>
      <c r="D68" s="197" t="s">
        <v>190</v>
      </c>
      <c r="E68" s="197" t="s">
        <v>89</v>
      </c>
      <c r="F68" s="197" t="s">
        <v>170</v>
      </c>
      <c r="G68" s="197" t="s">
        <v>240</v>
      </c>
      <c r="H68" s="196">
        <v>200</v>
      </c>
      <c r="I68" s="166">
        <f t="shared" si="7"/>
        <v>5</v>
      </c>
      <c r="J68" s="166">
        <f t="shared" si="8"/>
        <v>5</v>
      </c>
      <c r="K68" s="166">
        <f t="shared" si="8"/>
        <v>5</v>
      </c>
    </row>
    <row r="69" spans="1:11" ht="36" x14ac:dyDescent="0.2">
      <c r="A69" s="196" t="s">
        <v>182</v>
      </c>
      <c r="B69" s="203" t="s">
        <v>201</v>
      </c>
      <c r="C69" s="197" t="s">
        <v>161</v>
      </c>
      <c r="D69" s="197" t="s">
        <v>190</v>
      </c>
      <c r="E69" s="197" t="s">
        <v>89</v>
      </c>
      <c r="F69" s="197" t="s">
        <v>170</v>
      </c>
      <c r="G69" s="197" t="s">
        <v>240</v>
      </c>
      <c r="H69" s="196">
        <v>244</v>
      </c>
      <c r="I69" s="166">
        <f>'Приложение 2'!J70</f>
        <v>5</v>
      </c>
      <c r="J69" s="166">
        <f>'Приложение 2'!K70</f>
        <v>5</v>
      </c>
      <c r="K69" s="166">
        <f>'Приложение 2'!L70</f>
        <v>5</v>
      </c>
    </row>
    <row r="70" spans="1:11" ht="36" x14ac:dyDescent="0.2">
      <c r="A70" s="183" t="s">
        <v>270</v>
      </c>
      <c r="B70" s="228" t="s">
        <v>201</v>
      </c>
      <c r="C70" s="184" t="s">
        <v>161</v>
      </c>
      <c r="D70" s="184" t="s">
        <v>190</v>
      </c>
      <c r="E70" s="184" t="s">
        <v>89</v>
      </c>
      <c r="F70" s="184" t="s">
        <v>170</v>
      </c>
      <c r="G70" s="184" t="s">
        <v>271</v>
      </c>
      <c r="H70" s="183"/>
      <c r="I70" s="166">
        <f>I71</f>
        <v>95.61</v>
      </c>
      <c r="J70" s="166"/>
      <c r="K70" s="166"/>
    </row>
    <row r="71" spans="1:11" ht="36" x14ac:dyDescent="0.2">
      <c r="A71" s="229" t="s">
        <v>181</v>
      </c>
      <c r="B71" s="228" t="s">
        <v>201</v>
      </c>
      <c r="C71" s="184" t="s">
        <v>161</v>
      </c>
      <c r="D71" s="184" t="s">
        <v>190</v>
      </c>
      <c r="E71" s="184" t="s">
        <v>89</v>
      </c>
      <c r="F71" s="184" t="s">
        <v>170</v>
      </c>
      <c r="G71" s="184" t="s">
        <v>271</v>
      </c>
      <c r="H71" s="183">
        <v>200</v>
      </c>
      <c r="I71" s="166">
        <f>I72</f>
        <v>95.61</v>
      </c>
      <c r="J71" s="166"/>
      <c r="K71" s="166"/>
    </row>
    <row r="72" spans="1:11" ht="36" x14ac:dyDescent="0.2">
      <c r="A72" s="183" t="s">
        <v>182</v>
      </c>
      <c r="B72" s="228" t="s">
        <v>201</v>
      </c>
      <c r="C72" s="184" t="s">
        <v>161</v>
      </c>
      <c r="D72" s="184" t="s">
        <v>190</v>
      </c>
      <c r="E72" s="184" t="s">
        <v>89</v>
      </c>
      <c r="F72" s="184" t="s">
        <v>170</v>
      </c>
      <c r="G72" s="184" t="s">
        <v>271</v>
      </c>
      <c r="H72" s="183">
        <v>240</v>
      </c>
      <c r="I72" s="166">
        <f>'Приложение 2'!J73</f>
        <v>95.61</v>
      </c>
      <c r="J72" s="166"/>
      <c r="K72" s="166"/>
    </row>
    <row r="73" spans="1:11" x14ac:dyDescent="0.2">
      <c r="A73" s="58" t="s">
        <v>205</v>
      </c>
      <c r="B73" s="119" t="s">
        <v>175</v>
      </c>
      <c r="C73" s="60"/>
      <c r="D73" s="60"/>
      <c r="E73" s="60"/>
      <c r="F73" s="60"/>
      <c r="G73" s="60"/>
      <c r="H73" s="58"/>
      <c r="I73" s="166">
        <f>I74+I93+I89</f>
        <v>15918.5808</v>
      </c>
      <c r="J73" s="166">
        <f>J74+J93</f>
        <v>1397.4</v>
      </c>
      <c r="K73" s="166">
        <f>K74+K93</f>
        <v>1589.7</v>
      </c>
    </row>
    <row r="74" spans="1:11" ht="24" x14ac:dyDescent="0.2">
      <c r="A74" s="58" t="s">
        <v>206</v>
      </c>
      <c r="B74" s="60" t="s">
        <v>175</v>
      </c>
      <c r="C74" s="60" t="s">
        <v>207</v>
      </c>
      <c r="D74" s="60"/>
      <c r="E74" s="60"/>
      <c r="F74" s="60"/>
      <c r="G74" s="60"/>
      <c r="H74" s="118"/>
      <c r="I74" s="166">
        <f>I75+I83+I81+I78</f>
        <v>15832.5808</v>
      </c>
      <c r="J74" s="166">
        <f t="shared" ref="J74:K74" si="9">J75+J83+J81</f>
        <v>1396.4</v>
      </c>
      <c r="K74" s="166">
        <f t="shared" si="9"/>
        <v>1588.7</v>
      </c>
    </row>
    <row r="75" spans="1:11" ht="84" x14ac:dyDescent="0.2">
      <c r="A75" s="48" t="s">
        <v>228</v>
      </c>
      <c r="B75" s="45" t="s">
        <v>175</v>
      </c>
      <c r="C75" s="45" t="s">
        <v>207</v>
      </c>
      <c r="D75" s="45" t="s">
        <v>175</v>
      </c>
      <c r="E75" s="45" t="s">
        <v>89</v>
      </c>
      <c r="F75" s="45" t="s">
        <v>224</v>
      </c>
      <c r="G75" s="45" t="s">
        <v>229</v>
      </c>
      <c r="H75" s="58"/>
      <c r="I75" s="166">
        <f t="shared" ref="I75:K76" si="10">I76</f>
        <v>15246.5</v>
      </c>
      <c r="J75" s="166">
        <f t="shared" si="10"/>
        <v>0</v>
      </c>
      <c r="K75" s="166">
        <f t="shared" si="10"/>
        <v>0</v>
      </c>
    </row>
    <row r="76" spans="1:11" ht="66.75" customHeight="1" x14ac:dyDescent="0.2">
      <c r="A76" s="113" t="s">
        <v>226</v>
      </c>
      <c r="B76" s="45" t="s">
        <v>175</v>
      </c>
      <c r="C76" s="45" t="s">
        <v>207</v>
      </c>
      <c r="D76" s="45" t="s">
        <v>175</v>
      </c>
      <c r="E76" s="45" t="s">
        <v>89</v>
      </c>
      <c r="F76" s="45" t="s">
        <v>224</v>
      </c>
      <c r="G76" s="45" t="s">
        <v>229</v>
      </c>
      <c r="H76" s="58">
        <v>400</v>
      </c>
      <c r="I76" s="166">
        <f t="shared" si="10"/>
        <v>15246.5</v>
      </c>
      <c r="J76" s="166">
        <f t="shared" si="10"/>
        <v>0</v>
      </c>
      <c r="K76" s="166">
        <f t="shared" si="10"/>
        <v>0</v>
      </c>
    </row>
    <row r="77" spans="1:11" x14ac:dyDescent="0.2">
      <c r="A77" s="66" t="s">
        <v>227</v>
      </c>
      <c r="B77" s="46" t="s">
        <v>175</v>
      </c>
      <c r="C77" s="46" t="s">
        <v>207</v>
      </c>
      <c r="D77" s="46" t="s">
        <v>175</v>
      </c>
      <c r="E77" s="46" t="s">
        <v>89</v>
      </c>
      <c r="F77" s="46" t="s">
        <v>224</v>
      </c>
      <c r="G77" s="46" t="s">
        <v>229</v>
      </c>
      <c r="H77" s="66">
        <v>410</v>
      </c>
      <c r="I77" s="166">
        <f>'Приложение 2'!J81</f>
        <v>15246.5</v>
      </c>
      <c r="J77" s="166">
        <f>'Приложение 2'!K81</f>
        <v>0</v>
      </c>
      <c r="K77" s="166">
        <f>'Приложение 2'!L81</f>
        <v>0</v>
      </c>
    </row>
    <row r="78" spans="1:11" ht="12.75" x14ac:dyDescent="0.2">
      <c r="A78" s="52" t="s">
        <v>284</v>
      </c>
      <c r="B78" s="50" t="s">
        <v>175</v>
      </c>
      <c r="C78" s="50" t="s">
        <v>207</v>
      </c>
      <c r="D78" s="50" t="s">
        <v>175</v>
      </c>
      <c r="E78" s="50" t="s">
        <v>89</v>
      </c>
      <c r="F78" s="50" t="s">
        <v>166</v>
      </c>
      <c r="G78" s="50" t="s">
        <v>283</v>
      </c>
      <c r="H78" s="52"/>
      <c r="I78" s="166">
        <f>I79</f>
        <v>85</v>
      </c>
      <c r="J78" s="166"/>
      <c r="K78" s="166"/>
    </row>
    <row r="79" spans="1:11" ht="38.25" x14ac:dyDescent="0.2">
      <c r="A79" s="144" t="s">
        <v>226</v>
      </c>
      <c r="B79" s="50" t="s">
        <v>175</v>
      </c>
      <c r="C79" s="50" t="s">
        <v>207</v>
      </c>
      <c r="D79" s="50" t="s">
        <v>175</v>
      </c>
      <c r="E79" s="50" t="s">
        <v>89</v>
      </c>
      <c r="F79" s="50" t="s">
        <v>166</v>
      </c>
      <c r="G79" s="50" t="s">
        <v>283</v>
      </c>
      <c r="H79" s="52">
        <v>400</v>
      </c>
      <c r="I79" s="166">
        <f>I80</f>
        <v>85</v>
      </c>
      <c r="J79" s="166"/>
      <c r="K79" s="166"/>
    </row>
    <row r="80" spans="1:11" ht="12.75" x14ac:dyDescent="0.2">
      <c r="A80" s="52" t="s">
        <v>227</v>
      </c>
      <c r="B80" s="50" t="s">
        <v>175</v>
      </c>
      <c r="C80" s="50" t="s">
        <v>207</v>
      </c>
      <c r="D80" s="50" t="s">
        <v>175</v>
      </c>
      <c r="E80" s="50" t="s">
        <v>89</v>
      </c>
      <c r="F80" s="50" t="s">
        <v>166</v>
      </c>
      <c r="G80" s="50" t="s">
        <v>283</v>
      </c>
      <c r="H80" s="52">
        <v>410</v>
      </c>
      <c r="I80" s="166">
        <f>'Приложение 2'!J84</f>
        <v>85</v>
      </c>
      <c r="J80" s="166"/>
      <c r="K80" s="166"/>
    </row>
    <row r="81" spans="1:11" ht="96" x14ac:dyDescent="0.2">
      <c r="A81" s="115" t="s">
        <v>230</v>
      </c>
      <c r="B81" s="45" t="s">
        <v>175</v>
      </c>
      <c r="C81" s="45" t="s">
        <v>207</v>
      </c>
      <c r="D81" s="45" t="s">
        <v>56</v>
      </c>
      <c r="E81" s="45"/>
      <c r="F81" s="45"/>
      <c r="G81" s="45"/>
      <c r="H81" s="48"/>
      <c r="I81" s="166">
        <f t="shared" ref="I81:K87" si="11">I82</f>
        <v>501.08080000000001</v>
      </c>
      <c r="J81" s="166">
        <f t="shared" si="11"/>
        <v>1396.4</v>
      </c>
      <c r="K81" s="166">
        <f t="shared" si="11"/>
        <v>1588.7</v>
      </c>
    </row>
    <row r="82" spans="1:11" ht="108" x14ac:dyDescent="0.2">
      <c r="A82" s="58" t="s">
        <v>242</v>
      </c>
      <c r="B82" s="47" t="s">
        <v>175</v>
      </c>
      <c r="C82" s="47" t="s">
        <v>207</v>
      </c>
      <c r="D82" s="47" t="s">
        <v>56</v>
      </c>
      <c r="E82" s="47" t="s">
        <v>169</v>
      </c>
      <c r="F82" s="47" t="s">
        <v>166</v>
      </c>
      <c r="G82" s="47"/>
      <c r="H82" s="122"/>
      <c r="I82" s="166">
        <f>I86</f>
        <v>501.08080000000001</v>
      </c>
      <c r="J82" s="166">
        <f>J86</f>
        <v>1396.4</v>
      </c>
      <c r="K82" s="166">
        <f>K86</f>
        <v>1588.7</v>
      </c>
    </row>
    <row r="83" spans="1:11" ht="48" x14ac:dyDescent="0.2">
      <c r="A83" s="183" t="s">
        <v>280</v>
      </c>
      <c r="B83" s="47" t="s">
        <v>175</v>
      </c>
      <c r="C83" s="47" t="s">
        <v>207</v>
      </c>
      <c r="D83" s="47" t="s">
        <v>56</v>
      </c>
      <c r="E83" s="47" t="s">
        <v>169</v>
      </c>
      <c r="F83" s="47" t="s">
        <v>166</v>
      </c>
      <c r="G83" s="47" t="s">
        <v>279</v>
      </c>
      <c r="H83" s="122"/>
      <c r="I83" s="166">
        <f>I84</f>
        <v>0</v>
      </c>
      <c r="J83" s="166"/>
      <c r="K83" s="166"/>
    </row>
    <row r="84" spans="1:11" ht="36" x14ac:dyDescent="0.2">
      <c r="A84" s="66" t="s">
        <v>181</v>
      </c>
      <c r="B84" s="47" t="s">
        <v>175</v>
      </c>
      <c r="C84" s="47" t="s">
        <v>207</v>
      </c>
      <c r="D84" s="47" t="s">
        <v>56</v>
      </c>
      <c r="E84" s="47" t="s">
        <v>169</v>
      </c>
      <c r="F84" s="47" t="s">
        <v>166</v>
      </c>
      <c r="G84" s="47" t="s">
        <v>279</v>
      </c>
      <c r="H84" s="122">
        <v>200</v>
      </c>
      <c r="I84" s="166">
        <f>I85</f>
        <v>0</v>
      </c>
      <c r="J84" s="166"/>
      <c r="K84" s="166"/>
    </row>
    <row r="85" spans="1:11" ht="36" x14ac:dyDescent="0.2">
      <c r="A85" s="58" t="s">
        <v>182</v>
      </c>
      <c r="B85" s="47" t="s">
        <v>175</v>
      </c>
      <c r="C85" s="47" t="s">
        <v>207</v>
      </c>
      <c r="D85" s="47" t="s">
        <v>56</v>
      </c>
      <c r="E85" s="47" t="s">
        <v>169</v>
      </c>
      <c r="F85" s="47" t="s">
        <v>166</v>
      </c>
      <c r="G85" s="47" t="s">
        <v>279</v>
      </c>
      <c r="H85" s="122">
        <v>240</v>
      </c>
      <c r="I85" s="166">
        <f>'Приложение 2'!J89</f>
        <v>0</v>
      </c>
      <c r="J85" s="166"/>
      <c r="K85" s="166"/>
    </row>
    <row r="86" spans="1:11" ht="264" x14ac:dyDescent="0.2">
      <c r="A86" s="58" t="s">
        <v>214</v>
      </c>
      <c r="B86" s="47" t="s">
        <v>175</v>
      </c>
      <c r="C86" s="47" t="s">
        <v>207</v>
      </c>
      <c r="D86" s="47" t="s">
        <v>56</v>
      </c>
      <c r="E86" s="47" t="s">
        <v>169</v>
      </c>
      <c r="F86" s="47" t="s">
        <v>166</v>
      </c>
      <c r="G86" s="45" t="s">
        <v>208</v>
      </c>
      <c r="H86" s="123"/>
      <c r="I86" s="166">
        <f t="shared" si="11"/>
        <v>501.08080000000001</v>
      </c>
      <c r="J86" s="166">
        <f t="shared" si="11"/>
        <v>1396.4</v>
      </c>
      <c r="K86" s="166">
        <f t="shared" si="11"/>
        <v>1588.7</v>
      </c>
    </row>
    <row r="87" spans="1:11" ht="36" x14ac:dyDescent="0.2">
      <c r="A87" s="66" t="s">
        <v>181</v>
      </c>
      <c r="B87" s="47" t="s">
        <v>175</v>
      </c>
      <c r="C87" s="47" t="s">
        <v>207</v>
      </c>
      <c r="D87" s="47" t="s">
        <v>56</v>
      </c>
      <c r="E87" s="47" t="s">
        <v>169</v>
      </c>
      <c r="F87" s="47" t="s">
        <v>166</v>
      </c>
      <c r="G87" s="45" t="s">
        <v>208</v>
      </c>
      <c r="H87" s="123">
        <v>200</v>
      </c>
      <c r="I87" s="166">
        <f t="shared" si="11"/>
        <v>501.08080000000001</v>
      </c>
      <c r="J87" s="166">
        <f t="shared" si="11"/>
        <v>1396.4</v>
      </c>
      <c r="K87" s="166">
        <f t="shared" si="11"/>
        <v>1588.7</v>
      </c>
    </row>
    <row r="88" spans="1:11" ht="36" x14ac:dyDescent="0.2">
      <c r="A88" s="58" t="s">
        <v>182</v>
      </c>
      <c r="B88" s="47" t="s">
        <v>175</v>
      </c>
      <c r="C88" s="47" t="s">
        <v>207</v>
      </c>
      <c r="D88" s="47" t="s">
        <v>56</v>
      </c>
      <c r="E88" s="47" t="s">
        <v>169</v>
      </c>
      <c r="F88" s="47" t="s">
        <v>166</v>
      </c>
      <c r="G88" s="45" t="s">
        <v>208</v>
      </c>
      <c r="H88" s="123">
        <v>240</v>
      </c>
      <c r="I88" s="166">
        <f>'Приложение 2'!J92</f>
        <v>501.08080000000001</v>
      </c>
      <c r="J88" s="166">
        <f>'Приложение 2'!K92</f>
        <v>1396.4</v>
      </c>
      <c r="K88" s="166">
        <f>'Приложение 2'!L92</f>
        <v>1588.7</v>
      </c>
    </row>
    <row r="89" spans="1:11" ht="37.5" customHeight="1" x14ac:dyDescent="0.2">
      <c r="A89" s="58" t="s">
        <v>263</v>
      </c>
      <c r="B89" s="47" t="s">
        <v>175</v>
      </c>
      <c r="C89" s="47" t="s">
        <v>207</v>
      </c>
      <c r="D89" s="47" t="s">
        <v>56</v>
      </c>
      <c r="E89" s="47" t="s">
        <v>169</v>
      </c>
      <c r="F89" s="47" t="s">
        <v>166</v>
      </c>
      <c r="G89" s="45"/>
      <c r="H89" s="123"/>
      <c r="I89" s="166">
        <f>I90</f>
        <v>0</v>
      </c>
      <c r="J89" s="166"/>
      <c r="K89" s="166"/>
    </row>
    <row r="90" spans="1:11" ht="50.25" customHeight="1" x14ac:dyDescent="0.2">
      <c r="A90" s="66" t="s">
        <v>262</v>
      </c>
      <c r="B90" s="47" t="s">
        <v>175</v>
      </c>
      <c r="C90" s="47" t="s">
        <v>207</v>
      </c>
      <c r="D90" s="47" t="s">
        <v>56</v>
      </c>
      <c r="E90" s="47" t="s">
        <v>169</v>
      </c>
      <c r="F90" s="47" t="s">
        <v>166</v>
      </c>
      <c r="G90" s="45" t="s">
        <v>261</v>
      </c>
      <c r="H90" s="123"/>
      <c r="I90" s="166">
        <f>I91</f>
        <v>0</v>
      </c>
      <c r="J90" s="166"/>
      <c r="K90" s="166"/>
    </row>
    <row r="91" spans="1:11" ht="36" x14ac:dyDescent="0.2">
      <c r="A91" s="66" t="s">
        <v>181</v>
      </c>
      <c r="B91" s="47" t="s">
        <v>175</v>
      </c>
      <c r="C91" s="47" t="s">
        <v>207</v>
      </c>
      <c r="D91" s="47" t="s">
        <v>56</v>
      </c>
      <c r="E91" s="47" t="s">
        <v>169</v>
      </c>
      <c r="F91" s="47" t="s">
        <v>166</v>
      </c>
      <c r="G91" s="45" t="s">
        <v>261</v>
      </c>
      <c r="H91" s="123">
        <v>200</v>
      </c>
      <c r="I91" s="166">
        <f>I92</f>
        <v>0</v>
      </c>
      <c r="J91" s="166"/>
      <c r="K91" s="166"/>
    </row>
    <row r="92" spans="1:11" ht="36" x14ac:dyDescent="0.2">
      <c r="A92" s="58" t="s">
        <v>182</v>
      </c>
      <c r="B92" s="47" t="s">
        <v>175</v>
      </c>
      <c r="C92" s="47" t="s">
        <v>207</v>
      </c>
      <c r="D92" s="47" t="s">
        <v>56</v>
      </c>
      <c r="E92" s="47" t="s">
        <v>169</v>
      </c>
      <c r="F92" s="47" t="s">
        <v>166</v>
      </c>
      <c r="G92" s="45" t="s">
        <v>261</v>
      </c>
      <c r="H92" s="123">
        <v>240</v>
      </c>
      <c r="I92" s="166">
        <f>'Приложение 2'!J96</f>
        <v>0</v>
      </c>
      <c r="J92" s="166"/>
      <c r="K92" s="166"/>
    </row>
    <row r="93" spans="1:11" ht="24" x14ac:dyDescent="0.2">
      <c r="A93" s="58" t="s">
        <v>209</v>
      </c>
      <c r="B93" s="60" t="s">
        <v>175</v>
      </c>
      <c r="C93" s="60" t="s">
        <v>163</v>
      </c>
      <c r="D93" s="60"/>
      <c r="E93" s="60"/>
      <c r="F93" s="60"/>
      <c r="G93" s="60"/>
      <c r="H93" s="58"/>
      <c r="I93" s="166">
        <f t="shared" ref="I93:K100" si="12">I94</f>
        <v>86</v>
      </c>
      <c r="J93" s="166">
        <f t="shared" si="12"/>
        <v>1</v>
      </c>
      <c r="K93" s="166">
        <f t="shared" si="12"/>
        <v>1</v>
      </c>
    </row>
    <row r="94" spans="1:11" ht="36" x14ac:dyDescent="0.2">
      <c r="A94" s="58" t="s">
        <v>189</v>
      </c>
      <c r="B94" s="60" t="s">
        <v>175</v>
      </c>
      <c r="C94" s="60" t="s">
        <v>163</v>
      </c>
      <c r="D94" s="60" t="s">
        <v>190</v>
      </c>
      <c r="E94" s="60"/>
      <c r="F94" s="60"/>
      <c r="G94" s="60"/>
      <c r="H94" s="58"/>
      <c r="I94" s="166">
        <f t="shared" si="12"/>
        <v>86</v>
      </c>
      <c r="J94" s="166">
        <f t="shared" si="12"/>
        <v>1</v>
      </c>
      <c r="K94" s="166">
        <f t="shared" si="12"/>
        <v>1</v>
      </c>
    </row>
    <row r="95" spans="1:11" ht="48" x14ac:dyDescent="0.2">
      <c r="A95" s="58" t="s">
        <v>191</v>
      </c>
      <c r="B95" s="60" t="s">
        <v>175</v>
      </c>
      <c r="C95" s="60" t="s">
        <v>163</v>
      </c>
      <c r="D95" s="60" t="s">
        <v>190</v>
      </c>
      <c r="E95" s="60" t="s">
        <v>89</v>
      </c>
      <c r="F95" s="60"/>
      <c r="G95" s="119"/>
      <c r="H95" s="58"/>
      <c r="I95" s="166">
        <f>I99+I96</f>
        <v>86</v>
      </c>
      <c r="J95" s="166">
        <f>J99</f>
        <v>1</v>
      </c>
      <c r="K95" s="166">
        <f>K99</f>
        <v>1</v>
      </c>
    </row>
    <row r="96" spans="1:11" ht="24" x14ac:dyDescent="0.2">
      <c r="A96" s="183" t="s">
        <v>281</v>
      </c>
      <c r="B96" s="184" t="s">
        <v>175</v>
      </c>
      <c r="C96" s="184" t="s">
        <v>163</v>
      </c>
      <c r="D96" s="184" t="s">
        <v>190</v>
      </c>
      <c r="E96" s="184" t="s">
        <v>89</v>
      </c>
      <c r="F96" s="184" t="s">
        <v>170</v>
      </c>
      <c r="G96" s="184" t="s">
        <v>282</v>
      </c>
      <c r="H96" s="58"/>
      <c r="I96" s="166">
        <f>I97</f>
        <v>85</v>
      </c>
      <c r="J96" s="166"/>
      <c r="K96" s="166"/>
    </row>
    <row r="97" spans="1:11" ht="38.25" x14ac:dyDescent="0.2">
      <c r="A97" s="124" t="s">
        <v>226</v>
      </c>
      <c r="B97" s="184" t="s">
        <v>175</v>
      </c>
      <c r="C97" s="184" t="s">
        <v>163</v>
      </c>
      <c r="D97" s="184" t="s">
        <v>190</v>
      </c>
      <c r="E97" s="184" t="s">
        <v>89</v>
      </c>
      <c r="F97" s="184" t="s">
        <v>170</v>
      </c>
      <c r="G97" s="184" t="s">
        <v>282</v>
      </c>
      <c r="H97" s="273">
        <v>400</v>
      </c>
      <c r="I97" s="166">
        <f>I98</f>
        <v>85</v>
      </c>
      <c r="J97" s="166"/>
      <c r="K97" s="166"/>
    </row>
    <row r="98" spans="1:11" ht="12.75" x14ac:dyDescent="0.2">
      <c r="A98" s="124" t="s">
        <v>227</v>
      </c>
      <c r="B98" s="184" t="s">
        <v>175</v>
      </c>
      <c r="C98" s="184" t="s">
        <v>163</v>
      </c>
      <c r="D98" s="184" t="s">
        <v>190</v>
      </c>
      <c r="E98" s="184" t="s">
        <v>89</v>
      </c>
      <c r="F98" s="184" t="s">
        <v>170</v>
      </c>
      <c r="G98" s="184" t="s">
        <v>282</v>
      </c>
      <c r="H98" s="273">
        <v>410</v>
      </c>
      <c r="I98" s="166">
        <f>'Приложение 2'!J102</f>
        <v>85</v>
      </c>
      <c r="J98" s="166"/>
      <c r="K98" s="166"/>
    </row>
    <row r="99" spans="1:11" ht="228" customHeight="1" x14ac:dyDescent="0.2">
      <c r="A99" s="72" t="s">
        <v>220</v>
      </c>
      <c r="B99" s="60" t="s">
        <v>175</v>
      </c>
      <c r="C99" s="60" t="s">
        <v>163</v>
      </c>
      <c r="D99" s="60" t="s">
        <v>190</v>
      </c>
      <c r="E99" s="60" t="s">
        <v>89</v>
      </c>
      <c r="F99" s="60" t="s">
        <v>170</v>
      </c>
      <c r="G99" s="60" t="s">
        <v>30</v>
      </c>
      <c r="H99" s="58"/>
      <c r="I99" s="166">
        <f t="shared" si="12"/>
        <v>1</v>
      </c>
      <c r="J99" s="166">
        <f t="shared" si="12"/>
        <v>1</v>
      </c>
      <c r="K99" s="166">
        <f t="shared" si="12"/>
        <v>1</v>
      </c>
    </row>
    <row r="100" spans="1:11" ht="36" x14ac:dyDescent="0.2">
      <c r="A100" s="66" t="s">
        <v>181</v>
      </c>
      <c r="B100" s="60" t="s">
        <v>175</v>
      </c>
      <c r="C100" s="60" t="s">
        <v>163</v>
      </c>
      <c r="D100" s="60" t="s">
        <v>190</v>
      </c>
      <c r="E100" s="60" t="s">
        <v>89</v>
      </c>
      <c r="F100" s="60" t="s">
        <v>170</v>
      </c>
      <c r="G100" s="60" t="s">
        <v>30</v>
      </c>
      <c r="H100" s="58">
        <v>200</v>
      </c>
      <c r="I100" s="166">
        <f t="shared" si="12"/>
        <v>1</v>
      </c>
      <c r="J100" s="166">
        <f t="shared" si="12"/>
        <v>1</v>
      </c>
      <c r="K100" s="166">
        <f t="shared" si="12"/>
        <v>1</v>
      </c>
    </row>
    <row r="101" spans="1:11" ht="36" x14ac:dyDescent="0.2">
      <c r="A101" s="58" t="s">
        <v>182</v>
      </c>
      <c r="B101" s="60" t="s">
        <v>175</v>
      </c>
      <c r="C101" s="60" t="s">
        <v>163</v>
      </c>
      <c r="D101" s="60" t="s">
        <v>190</v>
      </c>
      <c r="E101" s="60" t="s">
        <v>89</v>
      </c>
      <c r="F101" s="60" t="s">
        <v>170</v>
      </c>
      <c r="G101" s="60" t="s">
        <v>30</v>
      </c>
      <c r="H101" s="117">
        <v>240</v>
      </c>
      <c r="I101" s="166">
        <f>'Приложение 2'!J105</f>
        <v>1</v>
      </c>
      <c r="J101" s="166">
        <f>'Приложение 2'!K105</f>
        <v>1</v>
      </c>
      <c r="K101" s="166">
        <f>'Приложение 2'!L105</f>
        <v>1</v>
      </c>
    </row>
    <row r="102" spans="1:11" x14ac:dyDescent="0.2">
      <c r="A102" s="209" t="s">
        <v>31</v>
      </c>
      <c r="B102" s="119" t="s">
        <v>32</v>
      </c>
      <c r="C102" s="119"/>
      <c r="D102" s="119"/>
      <c r="E102" s="119"/>
      <c r="F102" s="119"/>
      <c r="G102" s="119"/>
      <c r="H102" s="120"/>
      <c r="I102" s="165">
        <f>I103+I125</f>
        <v>7982.6380000000008</v>
      </c>
      <c r="J102" s="165">
        <f>J103+J125</f>
        <v>117.50000000000001</v>
      </c>
      <c r="K102" s="165">
        <f>K103+K125</f>
        <v>84.000000000000014</v>
      </c>
    </row>
    <row r="103" spans="1:11" x14ac:dyDescent="0.2">
      <c r="A103" s="58" t="s">
        <v>33</v>
      </c>
      <c r="B103" s="60" t="s">
        <v>32</v>
      </c>
      <c r="C103" s="60" t="s">
        <v>168</v>
      </c>
      <c r="D103" s="60"/>
      <c r="E103" s="60"/>
      <c r="F103" s="60"/>
      <c r="G103" s="60"/>
      <c r="H103" s="58"/>
      <c r="I103" s="165">
        <f>I104+I117</f>
        <v>6454.9000000000005</v>
      </c>
      <c r="J103" s="165">
        <f>J117</f>
        <v>2</v>
      </c>
      <c r="K103" s="165">
        <f>K117</f>
        <v>2</v>
      </c>
    </row>
    <row r="104" spans="1:11" ht="60" x14ac:dyDescent="0.2">
      <c r="A104" s="48" t="s">
        <v>216</v>
      </c>
      <c r="B104" s="60" t="s">
        <v>32</v>
      </c>
      <c r="C104" s="60" t="s">
        <v>168</v>
      </c>
      <c r="D104" s="60" t="s">
        <v>175</v>
      </c>
      <c r="E104" s="60"/>
      <c r="F104" s="60"/>
      <c r="G104" s="60"/>
      <c r="H104" s="58"/>
      <c r="I104" s="165">
        <f>I105</f>
        <v>6452.9000000000005</v>
      </c>
      <c r="J104" s="165"/>
      <c r="K104" s="165"/>
    </row>
    <row r="105" spans="1:11" ht="24" x14ac:dyDescent="0.2">
      <c r="A105" s="48" t="s">
        <v>222</v>
      </c>
      <c r="B105" s="60" t="s">
        <v>32</v>
      </c>
      <c r="C105" s="60" t="s">
        <v>168</v>
      </c>
      <c r="D105" s="60" t="s">
        <v>175</v>
      </c>
      <c r="E105" s="60" t="s">
        <v>89</v>
      </c>
      <c r="F105" s="60"/>
      <c r="G105" s="60"/>
      <c r="H105" s="58"/>
      <c r="I105" s="165">
        <f>I113+I110+I107</f>
        <v>6452.9000000000005</v>
      </c>
      <c r="J105" s="165"/>
      <c r="K105" s="165"/>
    </row>
    <row r="106" spans="1:11" ht="38.25" x14ac:dyDescent="0.2">
      <c r="A106" s="52" t="s">
        <v>294</v>
      </c>
      <c r="B106" s="60" t="s">
        <v>32</v>
      </c>
      <c r="C106" s="60" t="s">
        <v>168</v>
      </c>
      <c r="D106" s="60" t="s">
        <v>175</v>
      </c>
      <c r="E106" s="60" t="s">
        <v>89</v>
      </c>
      <c r="F106" s="60" t="s">
        <v>168</v>
      </c>
      <c r="G106" s="60"/>
      <c r="H106" s="58"/>
      <c r="I106" s="165">
        <f>I110</f>
        <v>50</v>
      </c>
      <c r="J106" s="165"/>
      <c r="K106" s="165"/>
    </row>
    <row r="107" spans="1:11" ht="38.25" x14ac:dyDescent="0.2">
      <c r="A107" s="52" t="s">
        <v>291</v>
      </c>
      <c r="B107" s="21" t="s">
        <v>32</v>
      </c>
      <c r="C107" s="21" t="s">
        <v>168</v>
      </c>
      <c r="D107" s="21" t="s">
        <v>175</v>
      </c>
      <c r="E107" s="21" t="s">
        <v>89</v>
      </c>
      <c r="F107" s="21" t="s">
        <v>168</v>
      </c>
      <c r="G107" s="21" t="s">
        <v>292</v>
      </c>
      <c r="H107" s="109"/>
      <c r="I107" s="165">
        <f>I108</f>
        <v>80</v>
      </c>
      <c r="J107" s="165"/>
      <c r="K107" s="165"/>
    </row>
    <row r="108" spans="1:11" ht="38.25" x14ac:dyDescent="0.2">
      <c r="A108" s="124" t="s">
        <v>226</v>
      </c>
      <c r="B108" s="21" t="s">
        <v>32</v>
      </c>
      <c r="C108" s="21" t="s">
        <v>168</v>
      </c>
      <c r="D108" s="21" t="s">
        <v>175</v>
      </c>
      <c r="E108" s="21" t="s">
        <v>89</v>
      </c>
      <c r="F108" s="21" t="s">
        <v>168</v>
      </c>
      <c r="G108" s="21" t="s">
        <v>292</v>
      </c>
      <c r="H108" s="109">
        <v>400</v>
      </c>
      <c r="I108" s="165">
        <f>I109</f>
        <v>80</v>
      </c>
      <c r="J108" s="165"/>
      <c r="K108" s="165"/>
    </row>
    <row r="109" spans="1:11" ht="12.75" x14ac:dyDescent="0.2">
      <c r="A109" s="124" t="s">
        <v>227</v>
      </c>
      <c r="B109" s="21" t="s">
        <v>32</v>
      </c>
      <c r="C109" s="21" t="s">
        <v>168</v>
      </c>
      <c r="D109" s="21" t="s">
        <v>175</v>
      </c>
      <c r="E109" s="21" t="s">
        <v>89</v>
      </c>
      <c r="F109" s="21" t="s">
        <v>168</v>
      </c>
      <c r="G109" s="21" t="s">
        <v>292</v>
      </c>
      <c r="H109" s="109">
        <v>410</v>
      </c>
      <c r="I109" s="165">
        <f>'Приложение 2'!J113</f>
        <v>80</v>
      </c>
      <c r="J109" s="165"/>
      <c r="K109" s="165"/>
    </row>
    <row r="110" spans="1:11" ht="12.75" x14ac:dyDescent="0.2">
      <c r="A110" s="52" t="s">
        <v>284</v>
      </c>
      <c r="B110" s="60" t="s">
        <v>32</v>
      </c>
      <c r="C110" s="60" t="s">
        <v>168</v>
      </c>
      <c r="D110" s="60" t="s">
        <v>175</v>
      </c>
      <c r="E110" s="60" t="s">
        <v>89</v>
      </c>
      <c r="F110" s="60" t="s">
        <v>168</v>
      </c>
      <c r="G110" s="60" t="s">
        <v>283</v>
      </c>
      <c r="H110" s="58"/>
      <c r="I110" s="165">
        <f>I111</f>
        <v>50</v>
      </c>
      <c r="J110" s="165"/>
      <c r="K110" s="165"/>
    </row>
    <row r="111" spans="1:11" ht="38.25" x14ac:dyDescent="0.2">
      <c r="A111" s="124" t="s">
        <v>226</v>
      </c>
      <c r="B111" s="60" t="s">
        <v>32</v>
      </c>
      <c r="C111" s="60" t="s">
        <v>168</v>
      </c>
      <c r="D111" s="60" t="s">
        <v>175</v>
      </c>
      <c r="E111" s="60" t="s">
        <v>89</v>
      </c>
      <c r="F111" s="60" t="s">
        <v>168</v>
      </c>
      <c r="G111" s="60" t="s">
        <v>283</v>
      </c>
      <c r="H111" s="58">
        <v>400</v>
      </c>
      <c r="I111" s="165">
        <f>I112</f>
        <v>50</v>
      </c>
      <c r="J111" s="165"/>
      <c r="K111" s="165"/>
    </row>
    <row r="112" spans="1:11" ht="12.75" x14ac:dyDescent="0.2">
      <c r="A112" s="124" t="s">
        <v>227</v>
      </c>
      <c r="B112" s="60" t="s">
        <v>32</v>
      </c>
      <c r="C112" s="60" t="s">
        <v>168</v>
      </c>
      <c r="D112" s="60" t="s">
        <v>175</v>
      </c>
      <c r="E112" s="60" t="s">
        <v>89</v>
      </c>
      <c r="F112" s="60" t="s">
        <v>168</v>
      </c>
      <c r="G112" s="60" t="s">
        <v>283</v>
      </c>
      <c r="H112" s="58">
        <v>410</v>
      </c>
      <c r="I112" s="165">
        <f>'Приложение 2'!J116</f>
        <v>50</v>
      </c>
      <c r="J112" s="165"/>
      <c r="K112" s="165"/>
    </row>
    <row r="113" spans="1:11" x14ac:dyDescent="0.2">
      <c r="A113" s="48" t="s">
        <v>223</v>
      </c>
      <c r="B113" s="60" t="s">
        <v>32</v>
      </c>
      <c r="C113" s="60" t="s">
        <v>168</v>
      </c>
      <c r="D113" s="60" t="s">
        <v>175</v>
      </c>
      <c r="E113" s="60" t="s">
        <v>89</v>
      </c>
      <c r="F113" s="60" t="s">
        <v>224</v>
      </c>
      <c r="G113" s="60"/>
      <c r="H113" s="58"/>
      <c r="I113" s="165">
        <f>I114</f>
        <v>6322.9000000000005</v>
      </c>
      <c r="J113" s="165"/>
      <c r="K113" s="165"/>
    </row>
    <row r="114" spans="1:11" ht="108" x14ac:dyDescent="0.2">
      <c r="A114" s="210" t="s">
        <v>217</v>
      </c>
      <c r="B114" s="45" t="s">
        <v>32</v>
      </c>
      <c r="C114" s="45" t="s">
        <v>168</v>
      </c>
      <c r="D114" s="45" t="s">
        <v>175</v>
      </c>
      <c r="E114" s="45" t="s">
        <v>89</v>
      </c>
      <c r="F114" s="45" t="s">
        <v>224</v>
      </c>
      <c r="G114" s="45" t="s">
        <v>218</v>
      </c>
      <c r="H114" s="210"/>
      <c r="I114" s="165">
        <f>I115</f>
        <v>6322.9000000000005</v>
      </c>
      <c r="J114" s="165"/>
      <c r="K114" s="165"/>
    </row>
    <row r="115" spans="1:11" ht="36" x14ac:dyDescent="0.2">
      <c r="A115" s="211" t="s">
        <v>226</v>
      </c>
      <c r="B115" s="45" t="s">
        <v>32</v>
      </c>
      <c r="C115" s="45" t="s">
        <v>168</v>
      </c>
      <c r="D115" s="45" t="s">
        <v>175</v>
      </c>
      <c r="E115" s="45" t="s">
        <v>89</v>
      </c>
      <c r="F115" s="45" t="s">
        <v>224</v>
      </c>
      <c r="G115" s="45" t="s">
        <v>218</v>
      </c>
      <c r="H115" s="210">
        <v>400</v>
      </c>
      <c r="I115" s="165">
        <f>I116</f>
        <v>6322.9000000000005</v>
      </c>
      <c r="J115" s="165"/>
      <c r="K115" s="165"/>
    </row>
    <row r="116" spans="1:11" x14ac:dyDescent="0.2">
      <c r="A116" s="211" t="s">
        <v>227</v>
      </c>
      <c r="B116" s="45" t="s">
        <v>32</v>
      </c>
      <c r="C116" s="45" t="s">
        <v>168</v>
      </c>
      <c r="D116" s="45" t="s">
        <v>175</v>
      </c>
      <c r="E116" s="45" t="s">
        <v>89</v>
      </c>
      <c r="F116" s="45" t="s">
        <v>224</v>
      </c>
      <c r="G116" s="45" t="s">
        <v>218</v>
      </c>
      <c r="H116" s="210">
        <v>410</v>
      </c>
      <c r="I116" s="165">
        <f>'Приложение 2'!J120</f>
        <v>6322.9000000000005</v>
      </c>
      <c r="J116" s="165">
        <v>0</v>
      </c>
      <c r="K116" s="165">
        <v>0</v>
      </c>
    </row>
    <row r="117" spans="1:11" ht="36" x14ac:dyDescent="0.2">
      <c r="A117" s="58" t="s">
        <v>189</v>
      </c>
      <c r="B117" s="60" t="s">
        <v>32</v>
      </c>
      <c r="C117" s="60" t="s">
        <v>168</v>
      </c>
      <c r="D117" s="60" t="s">
        <v>190</v>
      </c>
      <c r="E117" s="60"/>
      <c r="F117" s="60"/>
      <c r="G117" s="60"/>
      <c r="H117" s="58"/>
      <c r="I117" s="166">
        <f>I118</f>
        <v>2</v>
      </c>
      <c r="J117" s="166">
        <f>J118</f>
        <v>2</v>
      </c>
      <c r="K117" s="166">
        <f>K118</f>
        <v>2</v>
      </c>
    </row>
    <row r="118" spans="1:11" ht="48" x14ac:dyDescent="0.2">
      <c r="A118" s="58" t="s">
        <v>191</v>
      </c>
      <c r="B118" s="60" t="s">
        <v>32</v>
      </c>
      <c r="C118" s="60" t="s">
        <v>168</v>
      </c>
      <c r="D118" s="60" t="s">
        <v>190</v>
      </c>
      <c r="E118" s="60" t="s">
        <v>89</v>
      </c>
      <c r="F118" s="60" t="s">
        <v>170</v>
      </c>
      <c r="G118" s="60"/>
      <c r="H118" s="58"/>
      <c r="I118" s="166">
        <f>I119+I122</f>
        <v>2</v>
      </c>
      <c r="J118" s="166">
        <f>J119+J122</f>
        <v>2</v>
      </c>
      <c r="K118" s="166">
        <f>K119+K122</f>
        <v>2</v>
      </c>
    </row>
    <row r="119" spans="1:11" ht="87.75" customHeight="1" x14ac:dyDescent="0.2">
      <c r="A119" s="72" t="s">
        <v>86</v>
      </c>
      <c r="B119" s="60" t="s">
        <v>32</v>
      </c>
      <c r="C119" s="60" t="s">
        <v>168</v>
      </c>
      <c r="D119" s="60" t="s">
        <v>190</v>
      </c>
      <c r="E119" s="60" t="s">
        <v>89</v>
      </c>
      <c r="F119" s="60" t="s">
        <v>170</v>
      </c>
      <c r="G119" s="60" t="s">
        <v>34</v>
      </c>
      <c r="H119" s="58"/>
      <c r="I119" s="166">
        <f t="shared" ref="I119:K120" si="13">I120</f>
        <v>1</v>
      </c>
      <c r="J119" s="166">
        <f t="shared" si="13"/>
        <v>1</v>
      </c>
      <c r="K119" s="166">
        <f t="shared" si="13"/>
        <v>1</v>
      </c>
    </row>
    <row r="120" spans="1:11" ht="36" x14ac:dyDescent="0.2">
      <c r="A120" s="66" t="s">
        <v>181</v>
      </c>
      <c r="B120" s="60" t="s">
        <v>32</v>
      </c>
      <c r="C120" s="60" t="s">
        <v>168</v>
      </c>
      <c r="D120" s="60" t="s">
        <v>190</v>
      </c>
      <c r="E120" s="60" t="s">
        <v>89</v>
      </c>
      <c r="F120" s="60" t="s">
        <v>170</v>
      </c>
      <c r="G120" s="60" t="s">
        <v>34</v>
      </c>
      <c r="H120" s="58">
        <v>200</v>
      </c>
      <c r="I120" s="166">
        <f t="shared" si="13"/>
        <v>1</v>
      </c>
      <c r="J120" s="166">
        <f t="shared" si="13"/>
        <v>1</v>
      </c>
      <c r="K120" s="166">
        <f t="shared" si="13"/>
        <v>1</v>
      </c>
    </row>
    <row r="121" spans="1:11" ht="36" x14ac:dyDescent="0.2">
      <c r="A121" s="58" t="s">
        <v>182</v>
      </c>
      <c r="B121" s="60" t="s">
        <v>32</v>
      </c>
      <c r="C121" s="60" t="s">
        <v>168</v>
      </c>
      <c r="D121" s="60" t="s">
        <v>190</v>
      </c>
      <c r="E121" s="60" t="s">
        <v>89</v>
      </c>
      <c r="F121" s="60" t="s">
        <v>170</v>
      </c>
      <c r="G121" s="60" t="s">
        <v>34</v>
      </c>
      <c r="H121" s="58">
        <v>240</v>
      </c>
      <c r="I121" s="166">
        <f>'Приложение 2'!J125</f>
        <v>1</v>
      </c>
      <c r="J121" s="166">
        <f>'Приложение 2'!K125</f>
        <v>1</v>
      </c>
      <c r="K121" s="166">
        <f>'Приложение 2'!L125</f>
        <v>1</v>
      </c>
    </row>
    <row r="122" spans="1:11" ht="72" x14ac:dyDescent="0.2">
      <c r="A122" s="58" t="s">
        <v>87</v>
      </c>
      <c r="B122" s="60" t="s">
        <v>32</v>
      </c>
      <c r="C122" s="60" t="s">
        <v>168</v>
      </c>
      <c r="D122" s="60" t="s">
        <v>190</v>
      </c>
      <c r="E122" s="60" t="s">
        <v>89</v>
      </c>
      <c r="F122" s="60" t="s">
        <v>170</v>
      </c>
      <c r="G122" s="60" t="s">
        <v>35</v>
      </c>
      <c r="H122" s="58"/>
      <c r="I122" s="166">
        <f t="shared" ref="I122:K123" si="14">I123</f>
        <v>1</v>
      </c>
      <c r="J122" s="166">
        <f t="shared" si="14"/>
        <v>1</v>
      </c>
      <c r="K122" s="166">
        <f t="shared" si="14"/>
        <v>1</v>
      </c>
    </row>
    <row r="123" spans="1:11" ht="36" x14ac:dyDescent="0.2">
      <c r="A123" s="66" t="s">
        <v>181</v>
      </c>
      <c r="B123" s="60" t="s">
        <v>32</v>
      </c>
      <c r="C123" s="60" t="s">
        <v>168</v>
      </c>
      <c r="D123" s="60" t="s">
        <v>190</v>
      </c>
      <c r="E123" s="60" t="s">
        <v>89</v>
      </c>
      <c r="F123" s="60" t="s">
        <v>170</v>
      </c>
      <c r="G123" s="60" t="s">
        <v>35</v>
      </c>
      <c r="H123" s="58">
        <v>200</v>
      </c>
      <c r="I123" s="166">
        <f t="shared" si="14"/>
        <v>1</v>
      </c>
      <c r="J123" s="166">
        <f t="shared" si="14"/>
        <v>1</v>
      </c>
      <c r="K123" s="166">
        <f t="shared" si="14"/>
        <v>1</v>
      </c>
    </row>
    <row r="124" spans="1:11" ht="36" x14ac:dyDescent="0.2">
      <c r="A124" s="58" t="s">
        <v>182</v>
      </c>
      <c r="B124" s="60" t="s">
        <v>32</v>
      </c>
      <c r="C124" s="60" t="s">
        <v>168</v>
      </c>
      <c r="D124" s="60" t="s">
        <v>190</v>
      </c>
      <c r="E124" s="60" t="s">
        <v>89</v>
      </c>
      <c r="F124" s="60" t="s">
        <v>170</v>
      </c>
      <c r="G124" s="60" t="s">
        <v>35</v>
      </c>
      <c r="H124" s="58">
        <v>240</v>
      </c>
      <c r="I124" s="166">
        <f>'Приложение 2'!J128</f>
        <v>1</v>
      </c>
      <c r="J124" s="166">
        <f>'Приложение 2'!K128</f>
        <v>1</v>
      </c>
      <c r="K124" s="166">
        <f>'Приложение 2'!L128</f>
        <v>1</v>
      </c>
    </row>
    <row r="125" spans="1:11" x14ac:dyDescent="0.2">
      <c r="A125" s="58" t="s">
        <v>36</v>
      </c>
      <c r="B125" s="60" t="s">
        <v>32</v>
      </c>
      <c r="C125" s="60" t="s">
        <v>201</v>
      </c>
      <c r="D125" s="60"/>
      <c r="E125" s="60"/>
      <c r="F125" s="60"/>
      <c r="G125" s="60"/>
      <c r="H125" s="58"/>
      <c r="I125" s="166">
        <f>I132+I137+I126</f>
        <v>1527.7380000000001</v>
      </c>
      <c r="J125" s="166">
        <f>J132+J137</f>
        <v>115.50000000000001</v>
      </c>
      <c r="K125" s="166">
        <f>K132+K137</f>
        <v>82.000000000000014</v>
      </c>
    </row>
    <row r="126" spans="1:11" ht="60" x14ac:dyDescent="0.2">
      <c r="A126" s="212" t="s">
        <v>245</v>
      </c>
      <c r="B126" s="60" t="s">
        <v>32</v>
      </c>
      <c r="C126" s="60" t="s">
        <v>201</v>
      </c>
      <c r="D126" s="60" t="s">
        <v>250</v>
      </c>
      <c r="E126" s="60"/>
      <c r="F126" s="60"/>
      <c r="G126" s="60"/>
      <c r="H126" s="58"/>
      <c r="I126" s="166">
        <f>I127</f>
        <v>1075.7</v>
      </c>
      <c r="J126" s="166"/>
      <c r="K126" s="166"/>
    </row>
    <row r="127" spans="1:11" ht="36" x14ac:dyDescent="0.2">
      <c r="A127" s="212" t="s">
        <v>246</v>
      </c>
      <c r="B127" s="60" t="s">
        <v>32</v>
      </c>
      <c r="C127" s="60" t="s">
        <v>201</v>
      </c>
      <c r="D127" s="60" t="s">
        <v>250</v>
      </c>
      <c r="E127" s="60" t="s">
        <v>89</v>
      </c>
      <c r="F127" s="60"/>
      <c r="G127" s="60"/>
      <c r="H127" s="58"/>
      <c r="I127" s="166">
        <f>I128</f>
        <v>1075.7</v>
      </c>
      <c r="J127" s="166"/>
      <c r="K127" s="166"/>
    </row>
    <row r="128" spans="1:11" ht="36" x14ac:dyDescent="0.2">
      <c r="A128" s="212" t="s">
        <v>247</v>
      </c>
      <c r="B128" s="60" t="s">
        <v>32</v>
      </c>
      <c r="C128" s="60" t="s">
        <v>201</v>
      </c>
      <c r="D128" s="60" t="s">
        <v>250</v>
      </c>
      <c r="E128" s="60" t="s">
        <v>89</v>
      </c>
      <c r="F128" s="60" t="s">
        <v>166</v>
      </c>
      <c r="G128" s="60"/>
      <c r="H128" s="58"/>
      <c r="I128" s="166">
        <f>I130</f>
        <v>1075.7</v>
      </c>
      <c r="J128" s="166"/>
      <c r="K128" s="166"/>
    </row>
    <row r="129" spans="1:11" ht="24" x14ac:dyDescent="0.2">
      <c r="A129" s="212" t="s">
        <v>259</v>
      </c>
      <c r="B129" s="60" t="s">
        <v>32</v>
      </c>
      <c r="C129" s="60" t="s">
        <v>201</v>
      </c>
      <c r="D129" s="60" t="s">
        <v>250</v>
      </c>
      <c r="E129" s="60" t="s">
        <v>89</v>
      </c>
      <c r="F129" s="60" t="s">
        <v>166</v>
      </c>
      <c r="G129" s="60" t="s">
        <v>251</v>
      </c>
      <c r="H129" s="58"/>
      <c r="I129" s="166">
        <f>I130</f>
        <v>1075.7</v>
      </c>
      <c r="J129" s="166"/>
      <c r="K129" s="166"/>
    </row>
    <row r="130" spans="1:11" ht="36" x14ac:dyDescent="0.2">
      <c r="A130" s="213" t="s">
        <v>248</v>
      </c>
      <c r="B130" s="60" t="s">
        <v>32</v>
      </c>
      <c r="C130" s="60" t="s">
        <v>201</v>
      </c>
      <c r="D130" s="60" t="s">
        <v>250</v>
      </c>
      <c r="E130" s="60" t="s">
        <v>89</v>
      </c>
      <c r="F130" s="60" t="s">
        <v>166</v>
      </c>
      <c r="G130" s="60" t="s">
        <v>251</v>
      </c>
      <c r="H130" s="58">
        <v>200</v>
      </c>
      <c r="I130" s="166">
        <f>I131</f>
        <v>1075.7</v>
      </c>
      <c r="J130" s="166"/>
      <c r="K130" s="166"/>
    </row>
    <row r="131" spans="1:11" ht="36" x14ac:dyDescent="0.2">
      <c r="A131" s="213" t="s">
        <v>249</v>
      </c>
      <c r="B131" s="60" t="s">
        <v>32</v>
      </c>
      <c r="C131" s="60" t="s">
        <v>201</v>
      </c>
      <c r="D131" s="60" t="s">
        <v>250</v>
      </c>
      <c r="E131" s="60" t="s">
        <v>89</v>
      </c>
      <c r="F131" s="60" t="s">
        <v>166</v>
      </c>
      <c r="G131" s="60" t="s">
        <v>251</v>
      </c>
      <c r="H131" s="58">
        <v>240</v>
      </c>
      <c r="I131" s="166">
        <f>'Приложение 2'!J135</f>
        <v>1075.7</v>
      </c>
      <c r="J131" s="166"/>
      <c r="K131" s="166"/>
    </row>
    <row r="132" spans="1:11" ht="36" x14ac:dyDescent="0.2">
      <c r="A132" s="58" t="s">
        <v>189</v>
      </c>
      <c r="B132" s="60" t="s">
        <v>32</v>
      </c>
      <c r="C132" s="60" t="s">
        <v>201</v>
      </c>
      <c r="D132" s="60" t="s">
        <v>190</v>
      </c>
      <c r="E132" s="60"/>
      <c r="F132" s="60"/>
      <c r="G132" s="60"/>
      <c r="H132" s="58"/>
      <c r="I132" s="166">
        <f>I133</f>
        <v>260</v>
      </c>
      <c r="J132" s="166">
        <f>J133</f>
        <v>76</v>
      </c>
      <c r="K132" s="166">
        <f>K133</f>
        <v>36.200000000000003</v>
      </c>
    </row>
    <row r="133" spans="1:11" ht="48" x14ac:dyDescent="0.2">
      <c r="A133" s="58" t="s">
        <v>191</v>
      </c>
      <c r="B133" s="74" t="s">
        <v>32</v>
      </c>
      <c r="C133" s="60" t="s">
        <v>201</v>
      </c>
      <c r="D133" s="60" t="s">
        <v>190</v>
      </c>
      <c r="E133" s="60" t="s">
        <v>89</v>
      </c>
      <c r="F133" s="60"/>
      <c r="G133" s="60"/>
      <c r="H133" s="58"/>
      <c r="I133" s="166">
        <f>I134+I140</f>
        <v>260</v>
      </c>
      <c r="J133" s="166">
        <f>J134+J140</f>
        <v>76</v>
      </c>
      <c r="K133" s="166">
        <f>K134+K140</f>
        <v>36.200000000000003</v>
      </c>
    </row>
    <row r="134" spans="1:11" x14ac:dyDescent="0.2">
      <c r="A134" s="71" t="s">
        <v>37</v>
      </c>
      <c r="B134" s="74" t="s">
        <v>32</v>
      </c>
      <c r="C134" s="60" t="s">
        <v>201</v>
      </c>
      <c r="D134" s="60" t="s">
        <v>190</v>
      </c>
      <c r="E134" s="60" t="s">
        <v>89</v>
      </c>
      <c r="F134" s="60" t="s">
        <v>170</v>
      </c>
      <c r="G134" s="60" t="s">
        <v>38</v>
      </c>
      <c r="H134" s="58"/>
      <c r="I134" s="166">
        <f t="shared" ref="I134:K135" si="15">I135</f>
        <v>259</v>
      </c>
      <c r="J134" s="166">
        <f t="shared" si="15"/>
        <v>75</v>
      </c>
      <c r="K134" s="166">
        <f t="shared" si="15"/>
        <v>35.200000000000003</v>
      </c>
    </row>
    <row r="135" spans="1:11" ht="36" x14ac:dyDescent="0.2">
      <c r="A135" s="66" t="s">
        <v>181</v>
      </c>
      <c r="B135" s="74" t="s">
        <v>32</v>
      </c>
      <c r="C135" s="60" t="s">
        <v>201</v>
      </c>
      <c r="D135" s="60" t="s">
        <v>190</v>
      </c>
      <c r="E135" s="60" t="s">
        <v>89</v>
      </c>
      <c r="F135" s="60" t="s">
        <v>170</v>
      </c>
      <c r="G135" s="60" t="s">
        <v>38</v>
      </c>
      <c r="H135" s="58">
        <v>200</v>
      </c>
      <c r="I135" s="166">
        <f t="shared" si="15"/>
        <v>259</v>
      </c>
      <c r="J135" s="166">
        <f t="shared" si="15"/>
        <v>75</v>
      </c>
      <c r="K135" s="166">
        <f t="shared" si="15"/>
        <v>35.200000000000003</v>
      </c>
    </row>
    <row r="136" spans="1:11" ht="36" x14ac:dyDescent="0.2">
      <c r="A136" s="58" t="s">
        <v>182</v>
      </c>
      <c r="B136" s="74" t="s">
        <v>32</v>
      </c>
      <c r="C136" s="60" t="s">
        <v>201</v>
      </c>
      <c r="D136" s="60" t="s">
        <v>190</v>
      </c>
      <c r="E136" s="60" t="s">
        <v>89</v>
      </c>
      <c r="F136" s="60" t="s">
        <v>170</v>
      </c>
      <c r="G136" s="60" t="s">
        <v>38</v>
      </c>
      <c r="H136" s="58">
        <v>240</v>
      </c>
      <c r="I136" s="166">
        <f>'Приложение 2'!J140</f>
        <v>259</v>
      </c>
      <c r="J136" s="166">
        <f>'Приложение 2'!K140</f>
        <v>75</v>
      </c>
      <c r="K136" s="166">
        <f>'Приложение 2'!L140</f>
        <v>35.200000000000003</v>
      </c>
    </row>
    <row r="137" spans="1:11" ht="27" customHeight="1" x14ac:dyDescent="0.2">
      <c r="A137" s="71" t="s">
        <v>39</v>
      </c>
      <c r="B137" s="74" t="s">
        <v>32</v>
      </c>
      <c r="C137" s="60" t="s">
        <v>201</v>
      </c>
      <c r="D137" s="60" t="s">
        <v>190</v>
      </c>
      <c r="E137" s="60" t="s">
        <v>89</v>
      </c>
      <c r="F137" s="60" t="s">
        <v>170</v>
      </c>
      <c r="G137" s="60" t="s">
        <v>40</v>
      </c>
      <c r="H137" s="58"/>
      <c r="I137" s="166">
        <f t="shared" ref="I137:K138" si="16">I138</f>
        <v>192.03800000000001</v>
      </c>
      <c r="J137" s="166">
        <f t="shared" si="16"/>
        <v>39.500000000000014</v>
      </c>
      <c r="K137" s="166">
        <f t="shared" si="16"/>
        <v>45.800000000000011</v>
      </c>
    </row>
    <row r="138" spans="1:11" ht="36" x14ac:dyDescent="0.2">
      <c r="A138" s="66" t="s">
        <v>181</v>
      </c>
      <c r="B138" s="74" t="s">
        <v>32</v>
      </c>
      <c r="C138" s="60" t="s">
        <v>201</v>
      </c>
      <c r="D138" s="60" t="s">
        <v>190</v>
      </c>
      <c r="E138" s="60" t="s">
        <v>89</v>
      </c>
      <c r="F138" s="60" t="s">
        <v>170</v>
      </c>
      <c r="G138" s="60" t="s">
        <v>40</v>
      </c>
      <c r="H138" s="58">
        <v>200</v>
      </c>
      <c r="I138" s="166">
        <f t="shared" si="16"/>
        <v>192.03800000000001</v>
      </c>
      <c r="J138" s="166">
        <f t="shared" si="16"/>
        <v>39.500000000000014</v>
      </c>
      <c r="K138" s="166">
        <f t="shared" si="16"/>
        <v>45.800000000000011</v>
      </c>
    </row>
    <row r="139" spans="1:11" ht="36" x14ac:dyDescent="0.2">
      <c r="A139" s="58" t="s">
        <v>182</v>
      </c>
      <c r="B139" s="74" t="s">
        <v>32</v>
      </c>
      <c r="C139" s="60" t="s">
        <v>201</v>
      </c>
      <c r="D139" s="60" t="s">
        <v>190</v>
      </c>
      <c r="E139" s="60" t="s">
        <v>89</v>
      </c>
      <c r="F139" s="60" t="s">
        <v>170</v>
      </c>
      <c r="G139" s="60" t="s">
        <v>40</v>
      </c>
      <c r="H139" s="58">
        <v>240</v>
      </c>
      <c r="I139" s="166">
        <f>'Приложение 2'!J143</f>
        <v>192.03800000000001</v>
      </c>
      <c r="J139" s="166">
        <f>'Приложение 2'!K143</f>
        <v>39.500000000000014</v>
      </c>
      <c r="K139" s="166">
        <f>'Приложение 2'!L143</f>
        <v>45.800000000000011</v>
      </c>
    </row>
    <row r="140" spans="1:11" ht="108" x14ac:dyDescent="0.2">
      <c r="A140" s="72" t="s">
        <v>88</v>
      </c>
      <c r="B140" s="60" t="s">
        <v>32</v>
      </c>
      <c r="C140" s="60" t="s">
        <v>201</v>
      </c>
      <c r="D140" s="60" t="s">
        <v>190</v>
      </c>
      <c r="E140" s="60" t="s">
        <v>89</v>
      </c>
      <c r="F140" s="60" t="s">
        <v>170</v>
      </c>
      <c r="G140" s="60" t="s">
        <v>41</v>
      </c>
      <c r="H140" s="58"/>
      <c r="I140" s="166">
        <f t="shared" ref="I140:K141" si="17">I141</f>
        <v>1</v>
      </c>
      <c r="J140" s="166">
        <f t="shared" si="17"/>
        <v>1</v>
      </c>
      <c r="K140" s="166">
        <f t="shared" si="17"/>
        <v>1</v>
      </c>
    </row>
    <row r="141" spans="1:11" ht="36" x14ac:dyDescent="0.2">
      <c r="A141" s="66" t="s">
        <v>181</v>
      </c>
      <c r="B141" s="60" t="s">
        <v>32</v>
      </c>
      <c r="C141" s="60" t="s">
        <v>201</v>
      </c>
      <c r="D141" s="60" t="s">
        <v>190</v>
      </c>
      <c r="E141" s="60" t="s">
        <v>89</v>
      </c>
      <c r="F141" s="60" t="s">
        <v>170</v>
      </c>
      <c r="G141" s="60" t="s">
        <v>41</v>
      </c>
      <c r="H141" s="58">
        <v>200</v>
      </c>
      <c r="I141" s="166">
        <f t="shared" si="17"/>
        <v>1</v>
      </c>
      <c r="J141" s="166">
        <f t="shared" si="17"/>
        <v>1</v>
      </c>
      <c r="K141" s="166">
        <f t="shared" si="17"/>
        <v>1</v>
      </c>
    </row>
    <row r="142" spans="1:11" ht="36" x14ac:dyDescent="0.2">
      <c r="A142" s="58" t="s">
        <v>182</v>
      </c>
      <c r="B142" s="60" t="s">
        <v>32</v>
      </c>
      <c r="C142" s="60" t="s">
        <v>201</v>
      </c>
      <c r="D142" s="60" t="s">
        <v>190</v>
      </c>
      <c r="E142" s="60" t="s">
        <v>89</v>
      </c>
      <c r="F142" s="60" t="s">
        <v>170</v>
      </c>
      <c r="G142" s="60" t="s">
        <v>41</v>
      </c>
      <c r="H142" s="58">
        <v>240</v>
      </c>
      <c r="I142" s="166">
        <f>'Приложение 2'!J146</f>
        <v>1</v>
      </c>
      <c r="J142" s="166">
        <f>'Приложение 2'!K146</f>
        <v>1</v>
      </c>
      <c r="K142" s="166">
        <f>'Приложение 2'!L146</f>
        <v>1</v>
      </c>
    </row>
    <row r="143" spans="1:11" x14ac:dyDescent="0.2">
      <c r="A143" s="120" t="s">
        <v>42</v>
      </c>
      <c r="B143" s="119" t="s">
        <v>43</v>
      </c>
      <c r="C143" s="119"/>
      <c r="D143" s="119"/>
      <c r="E143" s="119"/>
      <c r="F143" s="119"/>
      <c r="G143" s="119"/>
      <c r="H143" s="58"/>
      <c r="I143" s="165">
        <f t="shared" ref="I143:I148" si="18">I144</f>
        <v>1</v>
      </c>
      <c r="J143" s="165">
        <f t="shared" ref="J143:J148" si="19">J144</f>
        <v>1</v>
      </c>
      <c r="K143" s="165">
        <f t="shared" ref="K143:K148" si="20">K144</f>
        <v>1</v>
      </c>
    </row>
    <row r="144" spans="1:11" x14ac:dyDescent="0.2">
      <c r="A144" s="58" t="s">
        <v>44</v>
      </c>
      <c r="B144" s="60" t="s">
        <v>43</v>
      </c>
      <c r="C144" s="60" t="s">
        <v>166</v>
      </c>
      <c r="D144" s="60"/>
      <c r="E144" s="60"/>
      <c r="F144" s="60"/>
      <c r="G144" s="60"/>
      <c r="H144" s="58"/>
      <c r="I144" s="166">
        <f>I145</f>
        <v>1</v>
      </c>
      <c r="J144" s="166">
        <f t="shared" si="19"/>
        <v>1</v>
      </c>
      <c r="K144" s="166">
        <f t="shared" si="20"/>
        <v>1</v>
      </c>
    </row>
    <row r="145" spans="1:11" ht="36" x14ac:dyDescent="0.2">
      <c r="A145" s="58" t="s">
        <v>189</v>
      </c>
      <c r="B145" s="60" t="s">
        <v>43</v>
      </c>
      <c r="C145" s="60" t="s">
        <v>166</v>
      </c>
      <c r="D145" s="60" t="s">
        <v>190</v>
      </c>
      <c r="E145" s="60"/>
      <c r="F145" s="60"/>
      <c r="G145" s="60"/>
      <c r="H145" s="58"/>
      <c r="I145" s="166">
        <f t="shared" si="18"/>
        <v>1</v>
      </c>
      <c r="J145" s="166">
        <f t="shared" si="19"/>
        <v>1</v>
      </c>
      <c r="K145" s="166">
        <f t="shared" si="20"/>
        <v>1</v>
      </c>
    </row>
    <row r="146" spans="1:11" ht="48" x14ac:dyDescent="0.2">
      <c r="A146" s="58" t="s">
        <v>191</v>
      </c>
      <c r="B146" s="60" t="s">
        <v>43</v>
      </c>
      <c r="C146" s="60" t="s">
        <v>166</v>
      </c>
      <c r="D146" s="60" t="s">
        <v>190</v>
      </c>
      <c r="E146" s="60" t="s">
        <v>89</v>
      </c>
      <c r="F146" s="60"/>
      <c r="G146" s="60"/>
      <c r="H146" s="58"/>
      <c r="I146" s="166">
        <f t="shared" si="18"/>
        <v>1</v>
      </c>
      <c r="J146" s="166">
        <f t="shared" si="19"/>
        <v>1</v>
      </c>
      <c r="K146" s="166">
        <f t="shared" si="20"/>
        <v>1</v>
      </c>
    </row>
    <row r="147" spans="1:11" ht="132" x14ac:dyDescent="0.2">
      <c r="A147" s="58" t="s">
        <v>0</v>
      </c>
      <c r="B147" s="60" t="s">
        <v>43</v>
      </c>
      <c r="C147" s="60" t="s">
        <v>166</v>
      </c>
      <c r="D147" s="60" t="s">
        <v>190</v>
      </c>
      <c r="E147" s="60" t="s">
        <v>89</v>
      </c>
      <c r="F147" s="60" t="s">
        <v>170</v>
      </c>
      <c r="G147" s="60" t="s">
        <v>46</v>
      </c>
      <c r="H147" s="58"/>
      <c r="I147" s="166">
        <f t="shared" si="18"/>
        <v>1</v>
      </c>
      <c r="J147" s="166">
        <f t="shared" si="19"/>
        <v>1</v>
      </c>
      <c r="K147" s="166">
        <f t="shared" si="20"/>
        <v>1</v>
      </c>
    </row>
    <row r="148" spans="1:11" ht="36" x14ac:dyDescent="0.2">
      <c r="A148" s="66" t="s">
        <v>181</v>
      </c>
      <c r="B148" s="60" t="s">
        <v>43</v>
      </c>
      <c r="C148" s="60" t="s">
        <v>166</v>
      </c>
      <c r="D148" s="60" t="s">
        <v>190</v>
      </c>
      <c r="E148" s="60" t="s">
        <v>89</v>
      </c>
      <c r="F148" s="60" t="s">
        <v>170</v>
      </c>
      <c r="G148" s="60" t="s">
        <v>46</v>
      </c>
      <c r="H148" s="58">
        <v>200</v>
      </c>
      <c r="I148" s="166">
        <f t="shared" si="18"/>
        <v>1</v>
      </c>
      <c r="J148" s="166">
        <f t="shared" si="19"/>
        <v>1</v>
      </c>
      <c r="K148" s="166">
        <f t="shared" si="20"/>
        <v>1</v>
      </c>
    </row>
    <row r="149" spans="1:11" ht="36" x14ac:dyDescent="0.2">
      <c r="A149" s="58" t="s">
        <v>182</v>
      </c>
      <c r="B149" s="60" t="s">
        <v>43</v>
      </c>
      <c r="C149" s="60" t="s">
        <v>166</v>
      </c>
      <c r="D149" s="60" t="s">
        <v>190</v>
      </c>
      <c r="E149" s="60" t="s">
        <v>89</v>
      </c>
      <c r="F149" s="60" t="s">
        <v>170</v>
      </c>
      <c r="G149" s="60" t="s">
        <v>46</v>
      </c>
      <c r="H149" s="58">
        <v>240</v>
      </c>
      <c r="I149" s="166">
        <f>'Приложение 2'!J154</f>
        <v>1</v>
      </c>
      <c r="J149" s="166">
        <f>'Приложение 2'!K154</f>
        <v>1</v>
      </c>
      <c r="K149" s="166">
        <f>'Приложение 2'!L154</f>
        <v>1</v>
      </c>
    </row>
    <row r="150" spans="1:11" x14ac:dyDescent="0.2">
      <c r="A150" s="60" t="s">
        <v>47</v>
      </c>
      <c r="B150" s="125" t="s">
        <v>161</v>
      </c>
      <c r="C150" s="125"/>
      <c r="D150" s="125"/>
      <c r="E150" s="125"/>
      <c r="F150" s="125"/>
      <c r="G150" s="125"/>
      <c r="H150" s="125"/>
      <c r="I150" s="165">
        <f t="shared" ref="I150:I155" si="21">I151</f>
        <v>337.3</v>
      </c>
      <c r="J150" s="165">
        <f t="shared" ref="J150:J155" si="22">J151</f>
        <v>349.7</v>
      </c>
      <c r="K150" s="165">
        <f t="shared" ref="K150:K155" si="23">K151</f>
        <v>361.7</v>
      </c>
    </row>
    <row r="151" spans="1:11" x14ac:dyDescent="0.2">
      <c r="A151" s="114" t="s">
        <v>48</v>
      </c>
      <c r="B151" s="126" t="s">
        <v>161</v>
      </c>
      <c r="C151" s="126" t="s">
        <v>166</v>
      </c>
      <c r="D151" s="126"/>
      <c r="E151" s="126"/>
      <c r="F151" s="126"/>
      <c r="G151" s="126"/>
      <c r="H151" s="126"/>
      <c r="I151" s="166">
        <f t="shared" si="21"/>
        <v>337.3</v>
      </c>
      <c r="J151" s="166">
        <f t="shared" si="22"/>
        <v>349.7</v>
      </c>
      <c r="K151" s="166">
        <f t="shared" si="23"/>
        <v>361.7</v>
      </c>
    </row>
    <row r="152" spans="1:11" ht="36" x14ac:dyDescent="0.2">
      <c r="A152" s="58" t="s">
        <v>189</v>
      </c>
      <c r="B152" s="126" t="s">
        <v>161</v>
      </c>
      <c r="C152" s="126" t="s">
        <v>166</v>
      </c>
      <c r="D152" s="214">
        <v>89</v>
      </c>
      <c r="E152" s="214"/>
      <c r="F152" s="214"/>
      <c r="G152" s="214"/>
      <c r="H152" s="214"/>
      <c r="I152" s="166">
        <f t="shared" si="21"/>
        <v>337.3</v>
      </c>
      <c r="J152" s="166">
        <f t="shared" si="22"/>
        <v>349.7</v>
      </c>
      <c r="K152" s="166">
        <f t="shared" si="23"/>
        <v>361.7</v>
      </c>
    </row>
    <row r="153" spans="1:11" ht="48" x14ac:dyDescent="0.2">
      <c r="A153" s="58" t="s">
        <v>191</v>
      </c>
      <c r="B153" s="126" t="s">
        <v>161</v>
      </c>
      <c r="C153" s="126" t="s">
        <v>166</v>
      </c>
      <c r="D153" s="214" t="s">
        <v>190</v>
      </c>
      <c r="E153" s="214">
        <v>1</v>
      </c>
      <c r="F153" s="214" t="s">
        <v>170</v>
      </c>
      <c r="G153" s="214"/>
      <c r="H153" s="214"/>
      <c r="I153" s="166">
        <f t="shared" si="21"/>
        <v>337.3</v>
      </c>
      <c r="J153" s="166">
        <f t="shared" si="22"/>
        <v>349.7</v>
      </c>
      <c r="K153" s="166">
        <f t="shared" si="23"/>
        <v>361.7</v>
      </c>
    </row>
    <row r="154" spans="1:11" ht="24" x14ac:dyDescent="0.2">
      <c r="A154" s="60" t="s">
        <v>49</v>
      </c>
      <c r="B154" s="126" t="s">
        <v>161</v>
      </c>
      <c r="C154" s="126" t="s">
        <v>166</v>
      </c>
      <c r="D154" s="214" t="s">
        <v>190</v>
      </c>
      <c r="E154" s="214">
        <v>1</v>
      </c>
      <c r="F154" s="214" t="s">
        <v>170</v>
      </c>
      <c r="G154" s="214" t="s">
        <v>50</v>
      </c>
      <c r="H154" s="214"/>
      <c r="I154" s="166">
        <f t="shared" si="21"/>
        <v>337.3</v>
      </c>
      <c r="J154" s="166">
        <f t="shared" si="22"/>
        <v>349.7</v>
      </c>
      <c r="K154" s="166">
        <f t="shared" si="23"/>
        <v>361.7</v>
      </c>
    </row>
    <row r="155" spans="1:11" ht="24" x14ac:dyDescent="0.2">
      <c r="A155" s="60" t="s">
        <v>51</v>
      </c>
      <c r="B155" s="126" t="s">
        <v>161</v>
      </c>
      <c r="C155" s="126" t="s">
        <v>166</v>
      </c>
      <c r="D155" s="214" t="s">
        <v>190</v>
      </c>
      <c r="E155" s="214">
        <v>1</v>
      </c>
      <c r="F155" s="214" t="s">
        <v>170</v>
      </c>
      <c r="G155" s="214" t="s">
        <v>50</v>
      </c>
      <c r="H155" s="214" t="s">
        <v>52</v>
      </c>
      <c r="I155" s="166">
        <f t="shared" si="21"/>
        <v>337.3</v>
      </c>
      <c r="J155" s="166">
        <f t="shared" si="22"/>
        <v>349.7</v>
      </c>
      <c r="K155" s="166">
        <f t="shared" si="23"/>
        <v>361.7</v>
      </c>
    </row>
    <row r="156" spans="1:11" ht="26.25" customHeight="1" x14ac:dyDescent="0.2">
      <c r="A156" s="114" t="s">
        <v>53</v>
      </c>
      <c r="B156" s="126" t="s">
        <v>161</v>
      </c>
      <c r="C156" s="126" t="s">
        <v>166</v>
      </c>
      <c r="D156" s="214" t="s">
        <v>190</v>
      </c>
      <c r="E156" s="214">
        <v>1</v>
      </c>
      <c r="F156" s="214" t="s">
        <v>170</v>
      </c>
      <c r="G156" s="214" t="s">
        <v>50</v>
      </c>
      <c r="H156" s="214" t="s">
        <v>54</v>
      </c>
      <c r="I156" s="166">
        <f>'Приложение 2'!J161</f>
        <v>337.3</v>
      </c>
      <c r="J156" s="166">
        <f>'Приложение 2'!K161</f>
        <v>349.7</v>
      </c>
      <c r="K156" s="166">
        <f>'Приложение 2'!L161</f>
        <v>361.7</v>
      </c>
    </row>
    <row r="157" spans="1:11" ht="24" x14ac:dyDescent="0.2">
      <c r="A157" s="238" t="s">
        <v>55</v>
      </c>
      <c r="B157" s="121" t="s">
        <v>56</v>
      </c>
      <c r="C157" s="119"/>
      <c r="D157" s="119"/>
      <c r="E157" s="119"/>
      <c r="F157" s="119"/>
      <c r="G157" s="119"/>
      <c r="H157" s="119"/>
      <c r="I157" s="165">
        <f t="shared" ref="I157:I162" si="24">I158</f>
        <v>5</v>
      </c>
      <c r="J157" s="165">
        <f t="shared" ref="J157:J162" si="25">J158</f>
        <v>5</v>
      </c>
      <c r="K157" s="165">
        <f t="shared" ref="K157:K162" si="26">K158</f>
        <v>5</v>
      </c>
    </row>
    <row r="158" spans="1:11" ht="24" x14ac:dyDescent="0.2">
      <c r="A158" s="238" t="s">
        <v>1</v>
      </c>
      <c r="B158" s="74" t="s">
        <v>56</v>
      </c>
      <c r="C158" s="60" t="s">
        <v>166</v>
      </c>
      <c r="D158" s="60"/>
      <c r="E158" s="60"/>
      <c r="F158" s="60"/>
      <c r="G158" s="60"/>
      <c r="H158" s="60"/>
      <c r="I158" s="166">
        <f t="shared" si="24"/>
        <v>5</v>
      </c>
      <c r="J158" s="166">
        <f t="shared" si="25"/>
        <v>5</v>
      </c>
      <c r="K158" s="166">
        <f t="shared" si="26"/>
        <v>5</v>
      </c>
    </row>
    <row r="159" spans="1:11" ht="36" x14ac:dyDescent="0.2">
      <c r="A159" s="72" t="s">
        <v>189</v>
      </c>
      <c r="B159" s="60" t="s">
        <v>56</v>
      </c>
      <c r="C159" s="60" t="s">
        <v>166</v>
      </c>
      <c r="D159" s="60" t="s">
        <v>190</v>
      </c>
      <c r="E159" s="60"/>
      <c r="F159" s="60"/>
      <c r="G159" s="60"/>
      <c r="H159" s="60"/>
      <c r="I159" s="166">
        <f t="shared" si="24"/>
        <v>5</v>
      </c>
      <c r="J159" s="166">
        <f t="shared" si="25"/>
        <v>5</v>
      </c>
      <c r="K159" s="166">
        <f t="shared" si="26"/>
        <v>5</v>
      </c>
    </row>
    <row r="160" spans="1:11" ht="48" x14ac:dyDescent="0.2">
      <c r="A160" s="58" t="s">
        <v>191</v>
      </c>
      <c r="B160" s="60" t="s">
        <v>56</v>
      </c>
      <c r="C160" s="60" t="s">
        <v>166</v>
      </c>
      <c r="D160" s="60" t="s">
        <v>190</v>
      </c>
      <c r="E160" s="60" t="s">
        <v>89</v>
      </c>
      <c r="F160" s="60"/>
      <c r="G160" s="60"/>
      <c r="H160" s="60"/>
      <c r="I160" s="166">
        <f t="shared" si="24"/>
        <v>5</v>
      </c>
      <c r="J160" s="166">
        <f t="shared" si="25"/>
        <v>5</v>
      </c>
      <c r="K160" s="166">
        <f t="shared" si="26"/>
        <v>5</v>
      </c>
    </row>
    <row r="161" spans="1:11" ht="24" x14ac:dyDescent="0.2">
      <c r="A161" s="209" t="s">
        <v>57</v>
      </c>
      <c r="B161" s="60" t="s">
        <v>56</v>
      </c>
      <c r="C161" s="60" t="s">
        <v>166</v>
      </c>
      <c r="D161" s="60" t="s">
        <v>190</v>
      </c>
      <c r="E161" s="60" t="s">
        <v>89</v>
      </c>
      <c r="F161" s="60" t="s">
        <v>170</v>
      </c>
      <c r="G161" s="60" t="s">
        <v>58</v>
      </c>
      <c r="H161" s="60"/>
      <c r="I161" s="239">
        <f t="shared" si="24"/>
        <v>5</v>
      </c>
      <c r="J161" s="239">
        <f t="shared" si="25"/>
        <v>5</v>
      </c>
      <c r="K161" s="239">
        <f t="shared" si="26"/>
        <v>5</v>
      </c>
    </row>
    <row r="162" spans="1:11" ht="24" x14ac:dyDescent="0.2">
      <c r="A162" s="117" t="s">
        <v>59</v>
      </c>
      <c r="B162" s="60" t="s">
        <v>56</v>
      </c>
      <c r="C162" s="60" t="s">
        <v>166</v>
      </c>
      <c r="D162" s="60" t="s">
        <v>190</v>
      </c>
      <c r="E162" s="60" t="s">
        <v>89</v>
      </c>
      <c r="F162" s="60" t="s">
        <v>170</v>
      </c>
      <c r="G162" s="60" t="s">
        <v>58</v>
      </c>
      <c r="H162" s="60" t="s">
        <v>60</v>
      </c>
      <c r="I162" s="239">
        <f t="shared" si="24"/>
        <v>5</v>
      </c>
      <c r="J162" s="239">
        <f t="shared" si="25"/>
        <v>5</v>
      </c>
      <c r="K162" s="239">
        <f t="shared" si="26"/>
        <v>5</v>
      </c>
    </row>
    <row r="163" spans="1:11" ht="14.25" customHeight="1" x14ac:dyDescent="0.2">
      <c r="A163" s="215" t="s">
        <v>61</v>
      </c>
      <c r="B163" s="114" t="s">
        <v>56</v>
      </c>
      <c r="C163" s="114" t="s">
        <v>166</v>
      </c>
      <c r="D163" s="114" t="s">
        <v>190</v>
      </c>
      <c r="E163" s="114" t="s">
        <v>89</v>
      </c>
      <c r="F163" s="114" t="s">
        <v>170</v>
      </c>
      <c r="G163" s="114" t="s">
        <v>58</v>
      </c>
      <c r="H163" s="114" t="s">
        <v>62</v>
      </c>
      <c r="I163" s="240">
        <f>'Приложение 2'!J168</f>
        <v>5</v>
      </c>
      <c r="J163" s="240">
        <f>'Приложение 2'!K168</f>
        <v>5</v>
      </c>
      <c r="K163" s="240">
        <f>'Приложение 2'!L168</f>
        <v>5</v>
      </c>
    </row>
    <row r="164" spans="1:11" x14ac:dyDescent="0.2">
      <c r="A164" s="216" t="s">
        <v>63</v>
      </c>
      <c r="B164" s="217">
        <v>99</v>
      </c>
      <c r="C164" s="217"/>
      <c r="D164" s="217"/>
      <c r="E164" s="217"/>
      <c r="F164" s="217"/>
      <c r="G164" s="217"/>
      <c r="H164" s="217"/>
      <c r="I164" s="241">
        <f t="shared" ref="I164:I169" si="27">I165</f>
        <v>0</v>
      </c>
      <c r="J164" s="241">
        <f t="shared" ref="J164:J169" si="28">J165</f>
        <v>60.1</v>
      </c>
      <c r="K164" s="241">
        <f t="shared" ref="K164:K169" si="29">K165</f>
        <v>128.77000000000001</v>
      </c>
    </row>
    <row r="165" spans="1:11" x14ac:dyDescent="0.2">
      <c r="A165" s="218" t="s">
        <v>63</v>
      </c>
      <c r="B165" s="219">
        <v>99</v>
      </c>
      <c r="C165" s="219">
        <v>99</v>
      </c>
      <c r="D165" s="219"/>
      <c r="E165" s="219"/>
      <c r="F165" s="219"/>
      <c r="G165" s="219"/>
      <c r="H165" s="219"/>
      <c r="I165" s="242">
        <f t="shared" si="27"/>
        <v>0</v>
      </c>
      <c r="J165" s="242">
        <f t="shared" si="28"/>
        <v>60.1</v>
      </c>
      <c r="K165" s="242">
        <f t="shared" si="29"/>
        <v>128.77000000000001</v>
      </c>
    </row>
    <row r="166" spans="1:11" ht="36" x14ac:dyDescent="0.2">
      <c r="A166" s="58" t="s">
        <v>189</v>
      </c>
      <c r="B166" s="219">
        <v>99</v>
      </c>
      <c r="C166" s="219">
        <v>99</v>
      </c>
      <c r="D166" s="219">
        <v>89</v>
      </c>
      <c r="E166" s="219"/>
      <c r="F166" s="219"/>
      <c r="G166" s="219"/>
      <c r="H166" s="219"/>
      <c r="I166" s="242">
        <f t="shared" si="27"/>
        <v>0</v>
      </c>
      <c r="J166" s="242">
        <f t="shared" si="28"/>
        <v>60.1</v>
      </c>
      <c r="K166" s="242">
        <f t="shared" si="29"/>
        <v>128.77000000000001</v>
      </c>
    </row>
    <row r="167" spans="1:11" ht="48" x14ac:dyDescent="0.2">
      <c r="A167" s="58" t="s">
        <v>191</v>
      </c>
      <c r="B167" s="219">
        <v>99</v>
      </c>
      <c r="C167" s="219">
        <v>99</v>
      </c>
      <c r="D167" s="219">
        <v>89</v>
      </c>
      <c r="E167" s="219">
        <v>1</v>
      </c>
      <c r="F167" s="220"/>
      <c r="G167" s="219"/>
      <c r="H167" s="219"/>
      <c r="I167" s="242">
        <f t="shared" si="27"/>
        <v>0</v>
      </c>
      <c r="J167" s="242">
        <f t="shared" si="28"/>
        <v>60.1</v>
      </c>
      <c r="K167" s="242">
        <f t="shared" si="29"/>
        <v>128.77000000000001</v>
      </c>
    </row>
    <row r="168" spans="1:11" x14ac:dyDescent="0.2">
      <c r="A168" s="218" t="s">
        <v>63</v>
      </c>
      <c r="B168" s="219">
        <v>99</v>
      </c>
      <c r="C168" s="219">
        <v>99</v>
      </c>
      <c r="D168" s="219">
        <v>89</v>
      </c>
      <c r="E168" s="219">
        <v>1</v>
      </c>
      <c r="F168" s="220" t="s">
        <v>170</v>
      </c>
      <c r="G168" s="219">
        <v>41990</v>
      </c>
      <c r="H168" s="219"/>
      <c r="I168" s="242">
        <f t="shared" si="27"/>
        <v>0</v>
      </c>
      <c r="J168" s="242">
        <f t="shared" si="28"/>
        <v>60.1</v>
      </c>
      <c r="K168" s="242">
        <f t="shared" si="29"/>
        <v>128.77000000000001</v>
      </c>
    </row>
    <row r="169" spans="1:11" x14ac:dyDescent="0.2">
      <c r="A169" s="66" t="s">
        <v>183</v>
      </c>
      <c r="B169" s="221">
        <v>99</v>
      </c>
      <c r="C169" s="221">
        <v>99</v>
      </c>
      <c r="D169" s="221">
        <v>89</v>
      </c>
      <c r="E169" s="221">
        <v>1</v>
      </c>
      <c r="F169" s="222" t="s">
        <v>170</v>
      </c>
      <c r="G169" s="221">
        <v>41990</v>
      </c>
      <c r="H169" s="221">
        <v>800</v>
      </c>
      <c r="I169" s="243">
        <f t="shared" si="27"/>
        <v>0</v>
      </c>
      <c r="J169" s="243">
        <f t="shared" si="28"/>
        <v>60.1</v>
      </c>
      <c r="K169" s="243">
        <f t="shared" si="29"/>
        <v>128.77000000000001</v>
      </c>
    </row>
    <row r="170" spans="1:11" x14ac:dyDescent="0.2">
      <c r="A170" s="58" t="s">
        <v>198</v>
      </c>
      <c r="B170" s="219">
        <v>99</v>
      </c>
      <c r="C170" s="219">
        <v>99</v>
      </c>
      <c r="D170" s="219">
        <v>89</v>
      </c>
      <c r="E170" s="219">
        <v>1</v>
      </c>
      <c r="F170" s="220" t="s">
        <v>170</v>
      </c>
      <c r="G170" s="219">
        <v>41990</v>
      </c>
      <c r="H170" s="219">
        <v>870</v>
      </c>
      <c r="I170" s="242"/>
      <c r="J170" s="242">
        <f>'Приложение 2'!K175</f>
        <v>60.1</v>
      </c>
      <c r="K170" s="242">
        <f>'Приложение 2'!L175</f>
        <v>128.77000000000001</v>
      </c>
    </row>
  </sheetData>
  <sheetProtection selectLockedCells="1" selectUnlockedCells="1"/>
  <autoFilter ref="A10:K170"/>
  <mergeCells count="11">
    <mergeCell ref="I8:K8"/>
    <mergeCell ref="I1:K1"/>
    <mergeCell ref="I2:K2"/>
    <mergeCell ref="I4:K4"/>
    <mergeCell ref="A6:K6"/>
    <mergeCell ref="H7:K7"/>
    <mergeCell ref="A8:A9"/>
    <mergeCell ref="B8:B9"/>
    <mergeCell ref="C8:C9"/>
    <mergeCell ref="D8:G9"/>
    <mergeCell ref="H8:H9"/>
  </mergeCells>
  <phoneticPr fontId="27" type="noConversion"/>
  <pageMargins left="0.43307086614173229" right="0.23622047244094491" top="0.70866141732283472" bottom="1.2204724409448819" header="0.31496062992125984" footer="0.51181102362204722"/>
  <pageSetup paperSize="9" scale="85" firstPageNumber="0" orientation="portrait" r:id="rId1"/>
  <headerFooter alignWithMargins="0">
    <oddHeader>&amp;C&amp;P</oddHeader>
  </headerFooter>
  <rowBreaks count="2" manualBreakCount="2">
    <brk id="98" max="10" man="1"/>
    <brk id="12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26"/>
  <sheetViews>
    <sheetView view="pageBreakPreview" zoomScaleSheetLayoutView="100" workbookViewId="0">
      <selection activeCell="J4" sqref="J4:L4"/>
    </sheetView>
  </sheetViews>
  <sheetFormatPr defaultColWidth="9" defaultRowHeight="12.75" x14ac:dyDescent="0.2"/>
  <cols>
    <col min="1" max="1" width="37.5" style="75" customWidth="1"/>
    <col min="2" max="3" width="4.1640625" style="75" customWidth="1"/>
    <col min="4" max="4" width="6.33203125" style="75" customWidth="1"/>
    <col min="5" max="5" width="9.5" style="76" customWidth="1"/>
    <col min="6" max="6" width="8.83203125" style="75" customWidth="1"/>
    <col min="7" max="7" width="7.6640625" style="77" customWidth="1"/>
    <col min="8" max="8" width="7.1640625" style="77" customWidth="1"/>
    <col min="9" max="9" width="5.33203125" style="77" customWidth="1"/>
    <col min="10" max="10" width="14" style="153" customWidth="1"/>
    <col min="11" max="11" width="14" style="75" customWidth="1"/>
    <col min="12" max="12" width="12.6640625" style="75" customWidth="1"/>
    <col min="13" max="16384" width="9" style="129"/>
  </cols>
  <sheetData>
    <row r="3" spans="1:12" ht="55.5" customHeight="1" x14ac:dyDescent="0.2">
      <c r="A3" s="53"/>
      <c r="B3" s="54"/>
      <c r="C3" s="54"/>
      <c r="D3" s="54"/>
      <c r="E3" s="78"/>
      <c r="F3" s="129"/>
      <c r="G3" s="129"/>
      <c r="H3" s="129"/>
      <c r="I3" s="129"/>
      <c r="J3" s="303" t="s">
        <v>255</v>
      </c>
      <c r="K3" s="303"/>
      <c r="L3" s="303"/>
    </row>
    <row r="4" spans="1:12" ht="14.25" customHeight="1" x14ac:dyDescent="0.2">
      <c r="A4" s="53"/>
      <c r="B4" s="54"/>
      <c r="C4" s="54"/>
      <c r="D4" s="54"/>
      <c r="E4" s="78"/>
      <c r="F4" s="232"/>
      <c r="G4" s="232"/>
      <c r="H4" s="232"/>
      <c r="I4" s="232"/>
      <c r="J4" s="304" t="s">
        <v>298</v>
      </c>
      <c r="K4" s="304"/>
      <c r="L4" s="304"/>
    </row>
    <row r="5" spans="1:12" ht="14.25" customHeight="1" x14ac:dyDescent="0.2">
      <c r="A5" s="53"/>
      <c r="B5" s="54"/>
      <c r="C5" s="54"/>
      <c r="D5" s="54"/>
      <c r="E5" s="78"/>
      <c r="F5" s="232"/>
      <c r="G5" s="232"/>
      <c r="H5" s="232"/>
      <c r="I5" s="232"/>
      <c r="J5" s="233"/>
      <c r="K5" s="233"/>
      <c r="L5" s="233"/>
    </row>
    <row r="6" spans="1:12" ht="90.75" customHeight="1" x14ac:dyDescent="0.2">
      <c r="A6" s="53"/>
      <c r="B6" s="54"/>
      <c r="C6" s="54"/>
      <c r="D6" s="54"/>
      <c r="E6" s="78"/>
      <c r="F6" s="129"/>
      <c r="G6" s="233"/>
      <c r="H6" s="233"/>
      <c r="I6" s="233"/>
      <c r="J6" s="320" t="s">
        <v>257</v>
      </c>
      <c r="K6" s="320"/>
      <c r="L6" s="320"/>
    </row>
    <row r="7" spans="1:12" ht="18" customHeight="1" x14ac:dyDescent="0.2">
      <c r="A7" s="53"/>
      <c r="B7" s="54"/>
      <c r="C7" s="54"/>
      <c r="D7" s="54"/>
      <c r="E7" s="78"/>
      <c r="F7" s="232"/>
      <c r="G7" s="232"/>
      <c r="H7" s="232"/>
      <c r="I7" s="232"/>
      <c r="J7" s="232"/>
      <c r="K7" s="232"/>
      <c r="L7" s="232"/>
    </row>
    <row r="8" spans="1:12" ht="117" customHeight="1" x14ac:dyDescent="0.2">
      <c r="A8" s="313" t="s">
        <v>15</v>
      </c>
      <c r="B8" s="313"/>
      <c r="C8" s="313"/>
      <c r="D8" s="313"/>
      <c r="E8" s="313"/>
      <c r="F8" s="313"/>
      <c r="G8" s="313"/>
      <c r="H8" s="313"/>
      <c r="I8" s="313"/>
      <c r="J8" s="313"/>
      <c r="K8" s="313"/>
      <c r="L8" s="313"/>
    </row>
    <row r="9" spans="1:12" ht="15" customHeight="1" x14ac:dyDescent="0.2">
      <c r="A9" s="55"/>
      <c r="B9" s="55"/>
      <c r="C9" s="55"/>
      <c r="D9" s="55"/>
      <c r="E9" s="55"/>
      <c r="F9" s="314" t="s">
        <v>90</v>
      </c>
      <c r="G9" s="314"/>
      <c r="H9" s="314"/>
      <c r="I9" s="314"/>
      <c r="J9" s="314"/>
      <c r="K9" s="314"/>
      <c r="L9" s="314"/>
    </row>
    <row r="10" spans="1:12" ht="19.899999999999999" customHeight="1" x14ac:dyDescent="0.2">
      <c r="A10" s="309" t="s">
        <v>92</v>
      </c>
      <c r="B10" s="309" t="s">
        <v>155</v>
      </c>
      <c r="C10" s="309"/>
      <c r="D10" s="309"/>
      <c r="E10" s="309"/>
      <c r="F10" s="309" t="s">
        <v>156</v>
      </c>
      <c r="G10" s="309" t="s">
        <v>153</v>
      </c>
      <c r="H10" s="309" t="s">
        <v>154</v>
      </c>
      <c r="I10" s="321" t="s">
        <v>64</v>
      </c>
      <c r="J10" s="309" t="s">
        <v>93</v>
      </c>
      <c r="K10" s="309"/>
      <c r="L10" s="309"/>
    </row>
    <row r="11" spans="1:12" ht="16.350000000000001" customHeight="1" x14ac:dyDescent="0.2">
      <c r="A11" s="309"/>
      <c r="B11" s="309"/>
      <c r="C11" s="309"/>
      <c r="D11" s="309"/>
      <c r="E11" s="309"/>
      <c r="F11" s="309"/>
      <c r="G11" s="309"/>
      <c r="H11" s="309"/>
      <c r="I11" s="322"/>
      <c r="J11" s="152" t="s">
        <v>94</v>
      </c>
      <c r="K11" s="231" t="s">
        <v>95</v>
      </c>
      <c r="L11" s="231" t="s">
        <v>5</v>
      </c>
    </row>
    <row r="12" spans="1:12" ht="14.45" customHeight="1" x14ac:dyDescent="0.2">
      <c r="A12" s="56" t="s">
        <v>89</v>
      </c>
      <c r="B12" s="56">
        <v>2</v>
      </c>
      <c r="C12" s="56">
        <v>3</v>
      </c>
      <c r="D12" s="56">
        <v>4</v>
      </c>
      <c r="E12" s="56">
        <v>5</v>
      </c>
      <c r="F12" s="56">
        <v>6</v>
      </c>
      <c r="G12" s="57" t="s">
        <v>158</v>
      </c>
      <c r="H12" s="57" t="s">
        <v>159</v>
      </c>
      <c r="I12" s="57" t="s">
        <v>160</v>
      </c>
      <c r="J12" s="56" t="s">
        <v>161</v>
      </c>
      <c r="K12" s="56" t="s">
        <v>162</v>
      </c>
      <c r="L12" s="56" t="s">
        <v>163</v>
      </c>
    </row>
    <row r="13" spans="1:12" s="274" customFormat="1" ht="14.45" customHeight="1" x14ac:dyDescent="0.2">
      <c r="A13" s="62" t="s">
        <v>164</v>
      </c>
      <c r="B13" s="62"/>
      <c r="C13" s="62"/>
      <c r="D13" s="62"/>
      <c r="E13" s="62"/>
      <c r="F13" s="62"/>
      <c r="G13" s="33"/>
      <c r="H13" s="33"/>
      <c r="I13" s="33"/>
      <c r="J13" s="145">
        <f>J32+J47+J53+J81+J127+J133+J139+J157+J163+J169+J175+J181+J187+J193+J199+J205+J210+J145+J72+J151+J221+J23+J14</f>
        <v>27981.010000000002</v>
      </c>
      <c r="K13" s="145">
        <f>K32+K47+K53+K81+K127+K133+K139+K157+K163+K169+K175+K181+K187+K193+K199+K205+K210+K145</f>
        <v>3897.4</v>
      </c>
      <c r="L13" s="145">
        <f>L32+L47+L53+L81+L127+L133+L139+L157+L163+L169+L175+L181+L187+L193+L199+L205+L210+L145</f>
        <v>4265.7000000000007</v>
      </c>
    </row>
    <row r="14" spans="1:12" s="274" customFormat="1" ht="66" customHeight="1" x14ac:dyDescent="0.2">
      <c r="A14" s="49" t="s">
        <v>221</v>
      </c>
      <c r="B14" s="62" t="s">
        <v>231</v>
      </c>
      <c r="C14" s="62"/>
      <c r="D14" s="62"/>
      <c r="E14" s="62"/>
      <c r="F14" s="62"/>
      <c r="G14" s="33"/>
      <c r="H14" s="33"/>
      <c r="I14" s="33"/>
      <c r="J14" s="145">
        <f t="shared" ref="J14:J21" si="0">J15</f>
        <v>80</v>
      </c>
      <c r="K14" s="145"/>
      <c r="L14" s="145"/>
    </row>
    <row r="15" spans="1:12" s="274" customFormat="1" ht="33.75" customHeight="1" x14ac:dyDescent="0.2">
      <c r="A15" s="49" t="s">
        <v>293</v>
      </c>
      <c r="B15" s="62" t="s">
        <v>231</v>
      </c>
      <c r="C15" s="62">
        <v>1</v>
      </c>
      <c r="D15" s="62"/>
      <c r="E15" s="62"/>
      <c r="F15" s="62"/>
      <c r="G15" s="33"/>
      <c r="H15" s="33"/>
      <c r="I15" s="33"/>
      <c r="J15" s="145">
        <f t="shared" si="0"/>
        <v>80</v>
      </c>
      <c r="K15" s="145"/>
      <c r="L15" s="145"/>
    </row>
    <row r="16" spans="1:12" s="274" customFormat="1" ht="45.75" customHeight="1" x14ac:dyDescent="0.2">
      <c r="A16" s="49" t="s">
        <v>294</v>
      </c>
      <c r="B16" s="62" t="s">
        <v>231</v>
      </c>
      <c r="C16" s="62">
        <v>1</v>
      </c>
      <c r="D16" s="33" t="s">
        <v>168</v>
      </c>
      <c r="E16" s="62"/>
      <c r="F16" s="62"/>
      <c r="G16" s="33"/>
      <c r="H16" s="33"/>
      <c r="I16" s="33"/>
      <c r="J16" s="145">
        <f t="shared" si="0"/>
        <v>80</v>
      </c>
      <c r="K16" s="145"/>
      <c r="L16" s="145"/>
    </row>
    <row r="17" spans="1:12" s="274" customFormat="1" ht="43.5" customHeight="1" x14ac:dyDescent="0.2">
      <c r="A17" s="49" t="s">
        <v>291</v>
      </c>
      <c r="B17" s="62" t="s">
        <v>231</v>
      </c>
      <c r="C17" s="62">
        <v>1</v>
      </c>
      <c r="D17" s="33" t="s">
        <v>168</v>
      </c>
      <c r="E17" s="33" t="s">
        <v>292</v>
      </c>
      <c r="F17" s="62"/>
      <c r="G17" s="33"/>
      <c r="H17" s="33"/>
      <c r="I17" s="33"/>
      <c r="J17" s="145">
        <f t="shared" si="0"/>
        <v>80</v>
      </c>
      <c r="K17" s="145"/>
      <c r="L17" s="145"/>
    </row>
    <row r="18" spans="1:12" s="274" customFormat="1" ht="45.75" customHeight="1" x14ac:dyDescent="0.2">
      <c r="A18" s="124" t="s">
        <v>226</v>
      </c>
      <c r="B18" s="62" t="s">
        <v>231</v>
      </c>
      <c r="C18" s="62">
        <v>1</v>
      </c>
      <c r="D18" s="33" t="s">
        <v>168</v>
      </c>
      <c r="E18" s="33" t="s">
        <v>292</v>
      </c>
      <c r="F18" s="62">
        <v>400</v>
      </c>
      <c r="G18" s="33"/>
      <c r="H18" s="33"/>
      <c r="I18" s="33"/>
      <c r="J18" s="145">
        <f t="shared" si="0"/>
        <v>80</v>
      </c>
      <c r="K18" s="145"/>
      <c r="L18" s="145"/>
    </row>
    <row r="19" spans="1:12" s="274" customFormat="1" ht="14.45" customHeight="1" x14ac:dyDescent="0.2">
      <c r="A19" s="124" t="s">
        <v>227</v>
      </c>
      <c r="B19" s="62" t="s">
        <v>231</v>
      </c>
      <c r="C19" s="62">
        <v>1</v>
      </c>
      <c r="D19" s="33" t="s">
        <v>168</v>
      </c>
      <c r="E19" s="33" t="s">
        <v>292</v>
      </c>
      <c r="F19" s="62">
        <v>410</v>
      </c>
      <c r="G19" s="33"/>
      <c r="H19" s="33"/>
      <c r="I19" s="33"/>
      <c r="J19" s="145">
        <f t="shared" si="0"/>
        <v>80</v>
      </c>
      <c r="K19" s="145"/>
      <c r="L19" s="145"/>
    </row>
    <row r="20" spans="1:12" s="274" customFormat="1" ht="36" customHeight="1" x14ac:dyDescent="0.2">
      <c r="A20" s="149" t="s">
        <v>31</v>
      </c>
      <c r="B20" s="62" t="s">
        <v>231</v>
      </c>
      <c r="C20" s="62">
        <v>1</v>
      </c>
      <c r="D20" s="33" t="s">
        <v>168</v>
      </c>
      <c r="E20" s="33" t="s">
        <v>292</v>
      </c>
      <c r="F20" s="62">
        <v>410</v>
      </c>
      <c r="G20" s="33" t="s">
        <v>32</v>
      </c>
      <c r="H20" s="33"/>
      <c r="I20" s="33"/>
      <c r="J20" s="145">
        <f t="shared" si="0"/>
        <v>80</v>
      </c>
      <c r="K20" s="145"/>
      <c r="L20" s="145"/>
    </row>
    <row r="21" spans="1:12" s="274" customFormat="1" ht="14.45" customHeight="1" x14ac:dyDescent="0.2">
      <c r="A21" s="62" t="s">
        <v>33</v>
      </c>
      <c r="B21" s="62" t="s">
        <v>231</v>
      </c>
      <c r="C21" s="62">
        <v>1</v>
      </c>
      <c r="D21" s="33" t="s">
        <v>168</v>
      </c>
      <c r="E21" s="33" t="s">
        <v>292</v>
      </c>
      <c r="F21" s="62">
        <v>410</v>
      </c>
      <c r="G21" s="33" t="s">
        <v>32</v>
      </c>
      <c r="H21" s="33" t="s">
        <v>168</v>
      </c>
      <c r="I21" s="33"/>
      <c r="J21" s="145">
        <f t="shared" si="0"/>
        <v>80</v>
      </c>
      <c r="K21" s="145"/>
      <c r="L21" s="145"/>
    </row>
    <row r="22" spans="1:12" s="274" customFormat="1" ht="43.5" customHeight="1" x14ac:dyDescent="0.2">
      <c r="A22" s="49" t="s">
        <v>14</v>
      </c>
      <c r="B22" s="62" t="s">
        <v>231</v>
      </c>
      <c r="C22" s="62">
        <v>1</v>
      </c>
      <c r="D22" s="33" t="s">
        <v>168</v>
      </c>
      <c r="E22" s="33" t="s">
        <v>292</v>
      </c>
      <c r="F22" s="62">
        <v>410</v>
      </c>
      <c r="G22" s="33" t="s">
        <v>32</v>
      </c>
      <c r="H22" s="33" t="s">
        <v>168</v>
      </c>
      <c r="I22" s="33" t="s">
        <v>232</v>
      </c>
      <c r="J22" s="145">
        <f>'Приложение 2'!J113</f>
        <v>80</v>
      </c>
      <c r="K22" s="145"/>
      <c r="L22" s="145"/>
    </row>
    <row r="23" spans="1:12" s="274" customFormat="1" ht="75.75" customHeight="1" x14ac:dyDescent="0.2">
      <c r="A23" s="49" t="s">
        <v>221</v>
      </c>
      <c r="B23" s="62" t="s">
        <v>231</v>
      </c>
      <c r="C23" s="62"/>
      <c r="D23" s="62"/>
      <c r="E23" s="62"/>
      <c r="F23" s="62"/>
      <c r="G23" s="33"/>
      <c r="H23" s="33"/>
      <c r="I23" s="33"/>
      <c r="J23" s="145">
        <f t="shared" ref="J23:J30" si="1">J24</f>
        <v>85</v>
      </c>
      <c r="K23" s="145"/>
      <c r="L23" s="145"/>
    </row>
    <row r="24" spans="1:12" s="274" customFormat="1" ht="43.5" customHeight="1" x14ac:dyDescent="0.2">
      <c r="A24" s="49" t="s">
        <v>293</v>
      </c>
      <c r="B24" s="62" t="s">
        <v>231</v>
      </c>
      <c r="C24" s="62">
        <v>1</v>
      </c>
      <c r="D24" s="62"/>
      <c r="E24" s="62"/>
      <c r="F24" s="62"/>
      <c r="G24" s="33"/>
      <c r="H24" s="33"/>
      <c r="I24" s="33"/>
      <c r="J24" s="145">
        <f t="shared" si="1"/>
        <v>85</v>
      </c>
      <c r="K24" s="145"/>
      <c r="L24" s="145"/>
    </row>
    <row r="25" spans="1:12" s="274" customFormat="1" ht="48.75" customHeight="1" x14ac:dyDescent="0.2">
      <c r="A25" s="49" t="s">
        <v>296</v>
      </c>
      <c r="B25" s="62" t="s">
        <v>231</v>
      </c>
      <c r="C25" s="62">
        <v>1</v>
      </c>
      <c r="D25" s="33" t="s">
        <v>166</v>
      </c>
      <c r="E25" s="33"/>
      <c r="F25" s="62"/>
      <c r="G25" s="33"/>
      <c r="H25" s="33"/>
      <c r="I25" s="33"/>
      <c r="J25" s="145">
        <f t="shared" si="1"/>
        <v>85</v>
      </c>
      <c r="K25" s="145"/>
      <c r="L25" s="145"/>
    </row>
    <row r="26" spans="1:12" s="274" customFormat="1" ht="36" customHeight="1" x14ac:dyDescent="0.2">
      <c r="A26" s="49" t="s">
        <v>284</v>
      </c>
      <c r="B26" s="62" t="s">
        <v>231</v>
      </c>
      <c r="C26" s="62">
        <v>1</v>
      </c>
      <c r="D26" s="33" t="s">
        <v>166</v>
      </c>
      <c r="E26" s="33" t="s">
        <v>283</v>
      </c>
      <c r="F26" s="62"/>
      <c r="G26" s="33"/>
      <c r="H26" s="33"/>
      <c r="I26" s="33"/>
      <c r="J26" s="145">
        <f t="shared" si="1"/>
        <v>85</v>
      </c>
      <c r="K26" s="145"/>
      <c r="L26" s="145"/>
    </row>
    <row r="27" spans="1:12" s="274" customFormat="1" ht="45" customHeight="1" x14ac:dyDescent="0.2">
      <c r="A27" s="124" t="s">
        <v>226</v>
      </c>
      <c r="B27" s="62" t="s">
        <v>231</v>
      </c>
      <c r="C27" s="62">
        <v>1</v>
      </c>
      <c r="D27" s="33" t="s">
        <v>166</v>
      </c>
      <c r="E27" s="33" t="s">
        <v>283</v>
      </c>
      <c r="F27" s="49">
        <v>400</v>
      </c>
      <c r="G27" s="49"/>
      <c r="H27" s="275"/>
      <c r="I27" s="276"/>
      <c r="J27" s="145">
        <f t="shared" si="1"/>
        <v>85</v>
      </c>
      <c r="K27" s="145"/>
      <c r="L27" s="145"/>
    </row>
    <row r="28" spans="1:12" s="274" customFormat="1" ht="36" customHeight="1" x14ac:dyDescent="0.2">
      <c r="A28" s="124" t="s">
        <v>227</v>
      </c>
      <c r="B28" s="62" t="s">
        <v>231</v>
      </c>
      <c r="C28" s="62">
        <v>1</v>
      </c>
      <c r="D28" s="33" t="s">
        <v>166</v>
      </c>
      <c r="E28" s="33" t="s">
        <v>283</v>
      </c>
      <c r="F28" s="49">
        <v>410</v>
      </c>
      <c r="G28" s="49"/>
      <c r="H28" s="50"/>
      <c r="I28" s="277"/>
      <c r="J28" s="145">
        <f t="shared" si="1"/>
        <v>85</v>
      </c>
      <c r="K28" s="145"/>
      <c r="L28" s="145"/>
    </row>
    <row r="29" spans="1:12" s="274" customFormat="1" ht="36" customHeight="1" x14ac:dyDescent="0.2">
      <c r="A29" s="62" t="s">
        <v>205</v>
      </c>
      <c r="B29" s="62" t="s">
        <v>231</v>
      </c>
      <c r="C29" s="62">
        <v>1</v>
      </c>
      <c r="D29" s="33" t="s">
        <v>166</v>
      </c>
      <c r="E29" s="33" t="s">
        <v>283</v>
      </c>
      <c r="F29" s="49">
        <v>410</v>
      </c>
      <c r="G29" s="49" t="s">
        <v>175</v>
      </c>
      <c r="H29" s="275"/>
      <c r="I29" s="276"/>
      <c r="J29" s="145">
        <f t="shared" si="1"/>
        <v>85</v>
      </c>
      <c r="K29" s="145"/>
      <c r="L29" s="145"/>
    </row>
    <row r="30" spans="1:12" s="274" customFormat="1" ht="36" customHeight="1" x14ac:dyDescent="0.2">
      <c r="A30" s="62" t="s">
        <v>206</v>
      </c>
      <c r="B30" s="62" t="s">
        <v>231</v>
      </c>
      <c r="C30" s="62">
        <v>1</v>
      </c>
      <c r="D30" s="33" t="s">
        <v>166</v>
      </c>
      <c r="E30" s="33" t="s">
        <v>283</v>
      </c>
      <c r="F30" s="49">
        <v>410</v>
      </c>
      <c r="G30" s="49" t="s">
        <v>175</v>
      </c>
      <c r="H30" s="50" t="s">
        <v>207</v>
      </c>
      <c r="I30" s="277"/>
      <c r="J30" s="145">
        <f t="shared" si="1"/>
        <v>85</v>
      </c>
      <c r="K30" s="145"/>
      <c r="L30" s="145"/>
    </row>
    <row r="31" spans="1:12" s="274" customFormat="1" ht="36" customHeight="1" x14ac:dyDescent="0.2">
      <c r="A31" s="49" t="s">
        <v>14</v>
      </c>
      <c r="B31" s="62" t="s">
        <v>231</v>
      </c>
      <c r="C31" s="62">
        <v>1</v>
      </c>
      <c r="D31" s="33" t="s">
        <v>166</v>
      </c>
      <c r="E31" s="33" t="s">
        <v>283</v>
      </c>
      <c r="F31" s="49">
        <v>410</v>
      </c>
      <c r="G31" s="49" t="s">
        <v>175</v>
      </c>
      <c r="H31" s="50" t="s">
        <v>207</v>
      </c>
      <c r="I31" s="277" t="s">
        <v>232</v>
      </c>
      <c r="J31" s="145">
        <f>'Приложение 2'!J84</f>
        <v>85</v>
      </c>
      <c r="K31" s="145"/>
      <c r="L31" s="145"/>
    </row>
    <row r="32" spans="1:12" s="274" customFormat="1" ht="64.5" customHeight="1" x14ac:dyDescent="0.2">
      <c r="A32" s="49" t="s">
        <v>221</v>
      </c>
      <c r="B32" s="62" t="s">
        <v>231</v>
      </c>
      <c r="C32" s="62"/>
      <c r="D32" s="62"/>
      <c r="E32" s="62"/>
      <c r="F32" s="62"/>
      <c r="G32" s="33"/>
      <c r="H32" s="33"/>
      <c r="I32" s="33"/>
      <c r="J32" s="161">
        <f t="shared" ref="J32:K45" si="2">J33</f>
        <v>15296.5</v>
      </c>
      <c r="K32" s="161">
        <f t="shared" si="2"/>
        <v>0</v>
      </c>
      <c r="L32" s="161"/>
    </row>
    <row r="33" spans="1:12" s="274" customFormat="1" ht="28.5" customHeight="1" x14ac:dyDescent="0.2">
      <c r="A33" s="49" t="s">
        <v>222</v>
      </c>
      <c r="B33" s="62" t="s">
        <v>231</v>
      </c>
      <c r="C33" s="62">
        <v>1</v>
      </c>
      <c r="D33" s="62"/>
      <c r="E33" s="62"/>
      <c r="F33" s="62"/>
      <c r="G33" s="33"/>
      <c r="H33" s="33"/>
      <c r="I33" s="33"/>
      <c r="J33" s="161">
        <f>J40+J34</f>
        <v>15296.5</v>
      </c>
      <c r="K33" s="161">
        <f>K40</f>
        <v>0</v>
      </c>
      <c r="L33" s="161"/>
    </row>
    <row r="34" spans="1:12" s="274" customFormat="1" ht="48" customHeight="1" x14ac:dyDescent="0.2">
      <c r="A34" s="49" t="s">
        <v>295</v>
      </c>
      <c r="B34" s="62" t="s">
        <v>231</v>
      </c>
      <c r="C34" s="62">
        <v>1</v>
      </c>
      <c r="D34" s="33" t="s">
        <v>168</v>
      </c>
      <c r="E34" s="62"/>
      <c r="F34" s="62"/>
      <c r="G34" s="33"/>
      <c r="H34" s="33"/>
      <c r="I34" s="33"/>
      <c r="J34" s="193">
        <f>J36</f>
        <v>50</v>
      </c>
      <c r="K34" s="161"/>
      <c r="L34" s="161"/>
    </row>
    <row r="35" spans="1:12" s="274" customFormat="1" ht="28.5" customHeight="1" x14ac:dyDescent="0.2">
      <c r="A35" s="49" t="s">
        <v>284</v>
      </c>
      <c r="B35" s="62" t="s">
        <v>231</v>
      </c>
      <c r="C35" s="62">
        <v>1</v>
      </c>
      <c r="D35" s="33" t="s">
        <v>168</v>
      </c>
      <c r="E35" s="33" t="s">
        <v>283</v>
      </c>
      <c r="F35" s="62"/>
      <c r="G35" s="33"/>
      <c r="H35" s="33"/>
      <c r="I35" s="33"/>
      <c r="J35" s="193">
        <f>J36</f>
        <v>50</v>
      </c>
      <c r="K35" s="161"/>
      <c r="L35" s="161"/>
    </row>
    <row r="36" spans="1:12" s="274" customFormat="1" ht="51.75" customHeight="1" x14ac:dyDescent="0.2">
      <c r="A36" s="124" t="s">
        <v>226</v>
      </c>
      <c r="B36" s="62" t="s">
        <v>231</v>
      </c>
      <c r="C36" s="62">
        <v>1</v>
      </c>
      <c r="D36" s="33" t="s">
        <v>168</v>
      </c>
      <c r="E36" s="33" t="s">
        <v>283</v>
      </c>
      <c r="F36" s="62">
        <v>400</v>
      </c>
      <c r="G36" s="33"/>
      <c r="H36" s="33"/>
      <c r="I36" s="33"/>
      <c r="J36" s="193">
        <f>J37</f>
        <v>50</v>
      </c>
      <c r="K36" s="161"/>
      <c r="L36" s="161"/>
    </row>
    <row r="37" spans="1:12" s="274" customFormat="1" ht="28.5" customHeight="1" x14ac:dyDescent="0.2">
      <c r="A37" s="62" t="s">
        <v>205</v>
      </c>
      <c r="B37" s="62" t="s">
        <v>231</v>
      </c>
      <c r="C37" s="62">
        <v>1</v>
      </c>
      <c r="D37" s="33" t="s">
        <v>168</v>
      </c>
      <c r="E37" s="33" t="s">
        <v>283</v>
      </c>
      <c r="F37" s="49">
        <v>410</v>
      </c>
      <c r="G37" s="49" t="s">
        <v>175</v>
      </c>
      <c r="H37" s="275"/>
      <c r="I37" s="276"/>
      <c r="J37" s="193">
        <f>J38</f>
        <v>50</v>
      </c>
      <c r="K37" s="161"/>
      <c r="L37" s="161"/>
    </row>
    <row r="38" spans="1:12" s="274" customFormat="1" ht="46.5" customHeight="1" x14ac:dyDescent="0.2">
      <c r="A38" s="62" t="s">
        <v>206</v>
      </c>
      <c r="B38" s="62" t="s">
        <v>231</v>
      </c>
      <c r="C38" s="62">
        <v>1</v>
      </c>
      <c r="D38" s="33" t="s">
        <v>168</v>
      </c>
      <c r="E38" s="33" t="s">
        <v>283</v>
      </c>
      <c r="F38" s="49">
        <v>410</v>
      </c>
      <c r="G38" s="49" t="s">
        <v>175</v>
      </c>
      <c r="H38" s="50" t="s">
        <v>207</v>
      </c>
      <c r="I38" s="277"/>
      <c r="J38" s="193">
        <f>J39</f>
        <v>50</v>
      </c>
      <c r="K38" s="161"/>
      <c r="L38" s="161"/>
    </row>
    <row r="39" spans="1:12" s="274" customFormat="1" ht="46.5" customHeight="1" x14ac:dyDescent="0.2">
      <c r="A39" s="49" t="s">
        <v>14</v>
      </c>
      <c r="B39" s="62" t="s">
        <v>231</v>
      </c>
      <c r="C39" s="62">
        <v>1</v>
      </c>
      <c r="D39" s="33" t="s">
        <v>168</v>
      </c>
      <c r="E39" s="33" t="s">
        <v>283</v>
      </c>
      <c r="F39" s="49">
        <v>410</v>
      </c>
      <c r="G39" s="49" t="s">
        <v>175</v>
      </c>
      <c r="H39" s="50" t="s">
        <v>207</v>
      </c>
      <c r="I39" s="277" t="s">
        <v>232</v>
      </c>
      <c r="J39" s="193">
        <f>'Приложение 2'!J116</f>
        <v>50</v>
      </c>
      <c r="K39" s="161"/>
      <c r="L39" s="161"/>
    </row>
    <row r="40" spans="1:12" s="274" customFormat="1" ht="25.5" customHeight="1" x14ac:dyDescent="0.2">
      <c r="A40" s="49" t="s">
        <v>223</v>
      </c>
      <c r="B40" s="33" t="s">
        <v>175</v>
      </c>
      <c r="C40" s="33" t="s">
        <v>89</v>
      </c>
      <c r="D40" s="278" t="s">
        <v>224</v>
      </c>
      <c r="E40" s="62"/>
      <c r="F40" s="62"/>
      <c r="G40" s="33"/>
      <c r="H40" s="33"/>
      <c r="I40" s="33"/>
      <c r="J40" s="193">
        <f t="shared" si="2"/>
        <v>15246.5</v>
      </c>
      <c r="K40" s="161">
        <f t="shared" si="2"/>
        <v>0</v>
      </c>
      <c r="L40" s="161"/>
    </row>
    <row r="41" spans="1:12" s="274" customFormat="1" ht="114" customHeight="1" x14ac:dyDescent="0.2">
      <c r="A41" s="49" t="s">
        <v>225</v>
      </c>
      <c r="B41" s="33" t="s">
        <v>175</v>
      </c>
      <c r="C41" s="33" t="s">
        <v>89</v>
      </c>
      <c r="D41" s="278" t="s">
        <v>224</v>
      </c>
      <c r="E41" s="33" t="s">
        <v>208</v>
      </c>
      <c r="F41" s="62"/>
      <c r="G41" s="33"/>
      <c r="H41" s="33"/>
      <c r="I41" s="279"/>
      <c r="J41" s="194">
        <f t="shared" si="2"/>
        <v>15246.5</v>
      </c>
      <c r="K41" s="162">
        <f t="shared" si="2"/>
        <v>0</v>
      </c>
      <c r="L41" s="161"/>
    </row>
    <row r="42" spans="1:12" s="274" customFormat="1" ht="40.5" customHeight="1" x14ac:dyDescent="0.2">
      <c r="A42" s="274" t="s">
        <v>226</v>
      </c>
      <c r="B42" s="264" t="s">
        <v>175</v>
      </c>
      <c r="C42" s="264" t="s">
        <v>89</v>
      </c>
      <c r="D42" s="280" t="s">
        <v>224</v>
      </c>
      <c r="E42" s="264" t="s">
        <v>208</v>
      </c>
      <c r="F42" s="63">
        <v>400</v>
      </c>
      <c r="G42" s="264"/>
      <c r="H42" s="264"/>
      <c r="I42" s="279"/>
      <c r="J42" s="194">
        <f t="shared" si="2"/>
        <v>15246.5</v>
      </c>
      <c r="K42" s="162">
        <f t="shared" si="2"/>
        <v>0</v>
      </c>
      <c r="L42" s="161"/>
    </row>
    <row r="43" spans="1:12" s="274" customFormat="1" ht="24.75" customHeight="1" x14ac:dyDescent="0.2">
      <c r="A43" s="49" t="s">
        <v>227</v>
      </c>
      <c r="B43" s="50" t="s">
        <v>175</v>
      </c>
      <c r="C43" s="50" t="s">
        <v>89</v>
      </c>
      <c r="D43" s="281" t="s">
        <v>224</v>
      </c>
      <c r="E43" s="50" t="s">
        <v>208</v>
      </c>
      <c r="F43" s="49">
        <v>410</v>
      </c>
      <c r="G43" s="187"/>
      <c r="H43" s="257"/>
      <c r="I43" s="282"/>
      <c r="J43" s="194">
        <f t="shared" si="2"/>
        <v>15246.5</v>
      </c>
      <c r="K43" s="162">
        <f t="shared" si="2"/>
        <v>0</v>
      </c>
      <c r="L43" s="161"/>
    </row>
    <row r="44" spans="1:12" s="274" customFormat="1" ht="39" customHeight="1" x14ac:dyDescent="0.2">
      <c r="A44" s="62" t="s">
        <v>205</v>
      </c>
      <c r="B44" s="50" t="s">
        <v>175</v>
      </c>
      <c r="C44" s="50" t="s">
        <v>89</v>
      </c>
      <c r="D44" s="281" t="s">
        <v>224</v>
      </c>
      <c r="E44" s="50" t="s">
        <v>208</v>
      </c>
      <c r="F44" s="49">
        <v>410</v>
      </c>
      <c r="G44" s="49" t="s">
        <v>175</v>
      </c>
      <c r="H44" s="275"/>
      <c r="I44" s="276"/>
      <c r="J44" s="195">
        <f t="shared" si="2"/>
        <v>15246.5</v>
      </c>
      <c r="K44" s="148">
        <f t="shared" si="2"/>
        <v>0</v>
      </c>
      <c r="L44" s="161"/>
    </row>
    <row r="45" spans="1:12" s="274" customFormat="1" ht="39" customHeight="1" x14ac:dyDescent="0.2">
      <c r="A45" s="62" t="s">
        <v>206</v>
      </c>
      <c r="B45" s="50" t="s">
        <v>175</v>
      </c>
      <c r="C45" s="50" t="s">
        <v>89</v>
      </c>
      <c r="D45" s="281" t="s">
        <v>224</v>
      </c>
      <c r="E45" s="50" t="s">
        <v>208</v>
      </c>
      <c r="F45" s="49">
        <v>410</v>
      </c>
      <c r="G45" s="49" t="s">
        <v>175</v>
      </c>
      <c r="H45" s="50" t="s">
        <v>207</v>
      </c>
      <c r="I45" s="277"/>
      <c r="J45" s="194">
        <f t="shared" si="2"/>
        <v>15246.5</v>
      </c>
      <c r="K45" s="162">
        <f t="shared" si="2"/>
        <v>0</v>
      </c>
      <c r="L45" s="161"/>
    </row>
    <row r="46" spans="1:12" s="274" customFormat="1" ht="39" customHeight="1" x14ac:dyDescent="0.2">
      <c r="A46" s="49" t="s">
        <v>14</v>
      </c>
      <c r="B46" s="50" t="s">
        <v>175</v>
      </c>
      <c r="C46" s="50" t="s">
        <v>89</v>
      </c>
      <c r="D46" s="281" t="s">
        <v>224</v>
      </c>
      <c r="E46" s="50" t="s">
        <v>208</v>
      </c>
      <c r="F46" s="49">
        <v>410</v>
      </c>
      <c r="G46" s="49" t="s">
        <v>175</v>
      </c>
      <c r="H46" s="50" t="s">
        <v>207</v>
      </c>
      <c r="I46" s="277" t="s">
        <v>232</v>
      </c>
      <c r="J46" s="194">
        <f>'Приложение 2'!J81</f>
        <v>15246.5</v>
      </c>
      <c r="K46" s="162">
        <f>'Приложение 2'!K81</f>
        <v>0</v>
      </c>
      <c r="L46" s="161"/>
    </row>
    <row r="47" spans="1:12" s="274" customFormat="1" ht="118.5" customHeight="1" x14ac:dyDescent="0.2">
      <c r="A47" s="49" t="s">
        <v>217</v>
      </c>
      <c r="B47" s="50" t="s">
        <v>175</v>
      </c>
      <c r="C47" s="50" t="s">
        <v>89</v>
      </c>
      <c r="D47" s="50" t="s">
        <v>224</v>
      </c>
      <c r="E47" s="50" t="s">
        <v>218</v>
      </c>
      <c r="F47" s="49"/>
      <c r="G47" s="283"/>
      <c r="H47" s="283"/>
      <c r="I47" s="284"/>
      <c r="J47" s="163">
        <f>J48</f>
        <v>6322.9000000000005</v>
      </c>
      <c r="K47" s="192">
        <f>K48</f>
        <v>0</v>
      </c>
      <c r="L47" s="145"/>
    </row>
    <row r="48" spans="1:12" s="274" customFormat="1" ht="39" customHeight="1" x14ac:dyDescent="0.2">
      <c r="A48" s="124" t="s">
        <v>226</v>
      </c>
      <c r="B48" s="50" t="s">
        <v>175</v>
      </c>
      <c r="C48" s="50" t="s">
        <v>89</v>
      </c>
      <c r="D48" s="50" t="s">
        <v>224</v>
      </c>
      <c r="E48" s="50" t="s">
        <v>218</v>
      </c>
      <c r="F48" s="49">
        <v>400</v>
      </c>
      <c r="G48" s="33"/>
      <c r="H48" s="33"/>
      <c r="I48" s="33"/>
      <c r="J48" s="164">
        <f>J49</f>
        <v>6322.9000000000005</v>
      </c>
      <c r="K48" s="145">
        <f>K49</f>
        <v>0</v>
      </c>
      <c r="L48" s="145"/>
    </row>
    <row r="49" spans="1:12" s="274" customFormat="1" ht="24.75" customHeight="1" x14ac:dyDescent="0.2">
      <c r="A49" s="124" t="s">
        <v>227</v>
      </c>
      <c r="B49" s="50" t="s">
        <v>175</v>
      </c>
      <c r="C49" s="50" t="s">
        <v>89</v>
      </c>
      <c r="D49" s="50" t="s">
        <v>224</v>
      </c>
      <c r="E49" s="50" t="s">
        <v>218</v>
      </c>
      <c r="F49" s="49">
        <v>410</v>
      </c>
      <c r="G49" s="33"/>
      <c r="H49" s="33"/>
      <c r="I49" s="33"/>
      <c r="J49" s="145">
        <f>J52</f>
        <v>6322.9000000000005</v>
      </c>
      <c r="K49" s="145">
        <f>K52</f>
        <v>0</v>
      </c>
      <c r="L49" s="145"/>
    </row>
    <row r="50" spans="1:12" s="274" customFormat="1" ht="24.75" customHeight="1" x14ac:dyDescent="0.2">
      <c r="A50" s="149" t="s">
        <v>31</v>
      </c>
      <c r="B50" s="50" t="s">
        <v>175</v>
      </c>
      <c r="C50" s="50" t="s">
        <v>89</v>
      </c>
      <c r="D50" s="50" t="s">
        <v>224</v>
      </c>
      <c r="E50" s="50" t="s">
        <v>218</v>
      </c>
      <c r="F50" s="49">
        <v>410</v>
      </c>
      <c r="G50" s="264" t="s">
        <v>32</v>
      </c>
      <c r="H50" s="264"/>
      <c r="I50" s="264"/>
      <c r="J50" s="128">
        <f>J51</f>
        <v>6322.9000000000005</v>
      </c>
      <c r="K50" s="128">
        <f>K51</f>
        <v>0</v>
      </c>
      <c r="L50" s="145"/>
    </row>
    <row r="51" spans="1:12" s="274" customFormat="1" ht="24.75" customHeight="1" x14ac:dyDescent="0.2">
      <c r="A51" s="62" t="s">
        <v>33</v>
      </c>
      <c r="B51" s="50" t="s">
        <v>175</v>
      </c>
      <c r="C51" s="50" t="s">
        <v>89</v>
      </c>
      <c r="D51" s="50" t="s">
        <v>224</v>
      </c>
      <c r="E51" s="50" t="s">
        <v>218</v>
      </c>
      <c r="F51" s="49">
        <v>410</v>
      </c>
      <c r="G51" s="264" t="s">
        <v>32</v>
      </c>
      <c r="H51" s="264" t="s">
        <v>168</v>
      </c>
      <c r="I51" s="264"/>
      <c r="J51" s="128">
        <f>J52</f>
        <v>6322.9000000000005</v>
      </c>
      <c r="K51" s="128">
        <f>K52</f>
        <v>0</v>
      </c>
      <c r="L51" s="145"/>
    </row>
    <row r="52" spans="1:12" s="274" customFormat="1" ht="90.75" customHeight="1" x14ac:dyDescent="0.2">
      <c r="A52" s="187" t="s">
        <v>14</v>
      </c>
      <c r="B52" s="257" t="s">
        <v>175</v>
      </c>
      <c r="C52" s="257" t="s">
        <v>89</v>
      </c>
      <c r="D52" s="257" t="s">
        <v>224</v>
      </c>
      <c r="E52" s="257" t="s">
        <v>218</v>
      </c>
      <c r="F52" s="187">
        <v>410</v>
      </c>
      <c r="G52" s="264" t="s">
        <v>32</v>
      </c>
      <c r="H52" s="264" t="s">
        <v>168</v>
      </c>
      <c r="I52" s="264" t="s">
        <v>232</v>
      </c>
      <c r="J52" s="128">
        <f>'Приложение 2'!J120</f>
        <v>6322.9000000000005</v>
      </c>
      <c r="K52" s="128">
        <f>'Приложение 2'!K120</f>
        <v>0</v>
      </c>
      <c r="L52" s="145"/>
    </row>
    <row r="53" spans="1:12" s="274" customFormat="1" ht="96" customHeight="1" x14ac:dyDescent="0.2">
      <c r="A53" s="296" t="s">
        <v>230</v>
      </c>
      <c r="B53" s="33" t="s">
        <v>56</v>
      </c>
      <c r="C53" s="33"/>
      <c r="D53" s="33"/>
      <c r="E53" s="33"/>
      <c r="F53" s="62"/>
      <c r="G53" s="50"/>
      <c r="H53" s="285"/>
      <c r="I53" s="33"/>
      <c r="J53" s="163">
        <f>J54+J66+J56</f>
        <v>501.08080000000001</v>
      </c>
      <c r="K53" s="163">
        <f t="shared" ref="J53:L64" si="3">K54</f>
        <v>1396.4</v>
      </c>
      <c r="L53" s="163">
        <f t="shared" si="3"/>
        <v>1588.7</v>
      </c>
    </row>
    <row r="54" spans="1:12" s="274" customFormat="1" ht="99" customHeight="1" x14ac:dyDescent="0.2">
      <c r="A54" s="296" t="s">
        <v>230</v>
      </c>
      <c r="B54" s="33" t="s">
        <v>56</v>
      </c>
      <c r="C54" s="33" t="s">
        <v>169</v>
      </c>
      <c r="D54" s="33"/>
      <c r="E54" s="33"/>
      <c r="F54" s="62"/>
      <c r="G54" s="50"/>
      <c r="H54" s="285"/>
      <c r="I54" s="33"/>
      <c r="J54" s="163">
        <f t="shared" si="3"/>
        <v>501.08080000000001</v>
      </c>
      <c r="K54" s="163">
        <f t="shared" si="3"/>
        <v>1396.4</v>
      </c>
      <c r="L54" s="163">
        <f t="shared" si="3"/>
        <v>1588.7</v>
      </c>
    </row>
    <row r="55" spans="1:12" s="274" customFormat="1" ht="123" customHeight="1" x14ac:dyDescent="0.2">
      <c r="A55" s="62" t="s">
        <v>242</v>
      </c>
      <c r="B55" s="33" t="s">
        <v>56</v>
      </c>
      <c r="C55" s="33" t="s">
        <v>169</v>
      </c>
      <c r="D55" s="33" t="s">
        <v>166</v>
      </c>
      <c r="E55" s="33"/>
      <c r="F55" s="62"/>
      <c r="G55" s="50"/>
      <c r="H55" s="285"/>
      <c r="I55" s="33"/>
      <c r="J55" s="163">
        <f>J61</f>
        <v>501.08080000000001</v>
      </c>
      <c r="K55" s="163">
        <f>K61</f>
        <v>1396.4</v>
      </c>
      <c r="L55" s="163">
        <f>L61</f>
        <v>1588.7</v>
      </c>
    </row>
    <row r="56" spans="1:12" s="274" customFormat="1" ht="52.5" customHeight="1" x14ac:dyDescent="0.2">
      <c r="A56" s="62" t="s">
        <v>280</v>
      </c>
      <c r="B56" s="33" t="s">
        <v>56</v>
      </c>
      <c r="C56" s="33" t="s">
        <v>169</v>
      </c>
      <c r="D56" s="33" t="s">
        <v>166</v>
      </c>
      <c r="E56" s="33" t="s">
        <v>279</v>
      </c>
      <c r="F56" s="62"/>
      <c r="G56" s="50"/>
      <c r="H56" s="285"/>
      <c r="I56" s="33"/>
      <c r="J56" s="163">
        <f>J57</f>
        <v>0</v>
      </c>
      <c r="K56" s="163"/>
      <c r="L56" s="163"/>
    </row>
    <row r="57" spans="1:12" s="274" customFormat="1" ht="43.5" customHeight="1" x14ac:dyDescent="0.2">
      <c r="A57" s="63" t="s">
        <v>181</v>
      </c>
      <c r="B57" s="33" t="s">
        <v>56</v>
      </c>
      <c r="C57" s="33" t="s">
        <v>169</v>
      </c>
      <c r="D57" s="33" t="s">
        <v>166</v>
      </c>
      <c r="E57" s="33" t="s">
        <v>279</v>
      </c>
      <c r="F57" s="62">
        <v>200</v>
      </c>
      <c r="G57" s="50"/>
      <c r="H57" s="285"/>
      <c r="I57" s="33"/>
      <c r="J57" s="163">
        <f>J58</f>
        <v>0</v>
      </c>
      <c r="K57" s="163"/>
      <c r="L57" s="163"/>
    </row>
    <row r="58" spans="1:12" s="274" customFormat="1" ht="43.5" customHeight="1" x14ac:dyDescent="0.2">
      <c r="A58" s="62" t="s">
        <v>182</v>
      </c>
      <c r="B58" s="33" t="s">
        <v>56</v>
      </c>
      <c r="C58" s="33" t="s">
        <v>169</v>
      </c>
      <c r="D58" s="33" t="s">
        <v>166</v>
      </c>
      <c r="E58" s="33" t="s">
        <v>279</v>
      </c>
      <c r="F58" s="62">
        <v>240</v>
      </c>
      <c r="G58" s="50"/>
      <c r="H58" s="285"/>
      <c r="I58" s="33"/>
      <c r="J58" s="163">
        <f>J59</f>
        <v>0</v>
      </c>
      <c r="K58" s="163"/>
      <c r="L58" s="163"/>
    </row>
    <row r="59" spans="1:12" s="274" customFormat="1" ht="33" customHeight="1" x14ac:dyDescent="0.2">
      <c r="A59" s="63" t="s">
        <v>206</v>
      </c>
      <c r="B59" s="33" t="s">
        <v>56</v>
      </c>
      <c r="C59" s="33" t="s">
        <v>169</v>
      </c>
      <c r="D59" s="33" t="s">
        <v>166</v>
      </c>
      <c r="E59" s="33" t="s">
        <v>279</v>
      </c>
      <c r="F59" s="62">
        <v>240</v>
      </c>
      <c r="G59" s="50" t="s">
        <v>175</v>
      </c>
      <c r="H59" s="50"/>
      <c r="I59" s="50"/>
      <c r="J59" s="163">
        <f>J60</f>
        <v>0</v>
      </c>
      <c r="K59" s="163"/>
      <c r="L59" s="163"/>
    </row>
    <row r="60" spans="1:12" s="274" customFormat="1" ht="42.75" customHeight="1" x14ac:dyDescent="0.2">
      <c r="A60" s="49" t="s">
        <v>14</v>
      </c>
      <c r="B60" s="33" t="s">
        <v>56</v>
      </c>
      <c r="C60" s="33" t="s">
        <v>169</v>
      </c>
      <c r="D60" s="33" t="s">
        <v>166</v>
      </c>
      <c r="E60" s="33" t="s">
        <v>279</v>
      </c>
      <c r="F60" s="62">
        <v>240</v>
      </c>
      <c r="G60" s="50" t="s">
        <v>175</v>
      </c>
      <c r="H60" s="50" t="s">
        <v>207</v>
      </c>
      <c r="I60" s="50" t="s">
        <v>232</v>
      </c>
      <c r="J60" s="163">
        <f>'Приложение 2'!J89</f>
        <v>0</v>
      </c>
      <c r="K60" s="163"/>
      <c r="L60" s="163"/>
    </row>
    <row r="61" spans="1:12" s="274" customFormat="1" ht="301.5" customHeight="1" x14ac:dyDescent="0.2">
      <c r="A61" s="62" t="s">
        <v>214</v>
      </c>
      <c r="B61" s="33" t="s">
        <v>56</v>
      </c>
      <c r="C61" s="33" t="s">
        <v>169</v>
      </c>
      <c r="D61" s="33" t="s">
        <v>166</v>
      </c>
      <c r="E61" s="33" t="s">
        <v>208</v>
      </c>
      <c r="F61" s="62"/>
      <c r="G61" s="50"/>
      <c r="H61" s="285"/>
      <c r="I61" s="33"/>
      <c r="J61" s="163">
        <f t="shared" si="3"/>
        <v>501.08080000000001</v>
      </c>
      <c r="K61" s="163">
        <f t="shared" si="3"/>
        <v>1396.4</v>
      </c>
      <c r="L61" s="163">
        <f t="shared" si="3"/>
        <v>1588.7</v>
      </c>
    </row>
    <row r="62" spans="1:12" s="274" customFormat="1" ht="37.5" customHeight="1" x14ac:dyDescent="0.2">
      <c r="A62" s="63" t="s">
        <v>181</v>
      </c>
      <c r="B62" s="33" t="s">
        <v>56</v>
      </c>
      <c r="C62" s="33" t="s">
        <v>169</v>
      </c>
      <c r="D62" s="33" t="s">
        <v>166</v>
      </c>
      <c r="E62" s="33" t="s">
        <v>208</v>
      </c>
      <c r="F62" s="62">
        <v>200</v>
      </c>
      <c r="G62" s="50"/>
      <c r="H62" s="285"/>
      <c r="I62" s="33"/>
      <c r="J62" s="163">
        <f t="shared" si="3"/>
        <v>501.08080000000001</v>
      </c>
      <c r="K62" s="163">
        <f t="shared" si="3"/>
        <v>1396.4</v>
      </c>
      <c r="L62" s="163">
        <f t="shared" si="3"/>
        <v>1588.7</v>
      </c>
    </row>
    <row r="63" spans="1:12" s="274" customFormat="1" ht="40.5" customHeight="1" x14ac:dyDescent="0.2">
      <c r="A63" s="63" t="s">
        <v>182</v>
      </c>
      <c r="B63" s="33" t="s">
        <v>56</v>
      </c>
      <c r="C63" s="33" t="s">
        <v>169</v>
      </c>
      <c r="D63" s="33" t="s">
        <v>166</v>
      </c>
      <c r="E63" s="33" t="s">
        <v>208</v>
      </c>
      <c r="F63" s="62">
        <v>240</v>
      </c>
      <c r="G63" s="50"/>
      <c r="H63" s="285"/>
      <c r="I63" s="33"/>
      <c r="J63" s="163">
        <f t="shared" si="3"/>
        <v>501.08080000000001</v>
      </c>
      <c r="K63" s="163">
        <f t="shared" si="3"/>
        <v>1396.4</v>
      </c>
      <c r="L63" s="163">
        <f t="shared" si="3"/>
        <v>1588.7</v>
      </c>
    </row>
    <row r="64" spans="1:12" s="274" customFormat="1" ht="32.25" customHeight="1" x14ac:dyDescent="0.2">
      <c r="A64" s="63" t="s">
        <v>206</v>
      </c>
      <c r="B64" s="264" t="s">
        <v>56</v>
      </c>
      <c r="C64" s="264" t="s">
        <v>169</v>
      </c>
      <c r="D64" s="264" t="s">
        <v>166</v>
      </c>
      <c r="E64" s="264" t="s">
        <v>208</v>
      </c>
      <c r="F64" s="187">
        <v>240</v>
      </c>
      <c r="G64" s="257" t="s">
        <v>175</v>
      </c>
      <c r="H64" s="286"/>
      <c r="I64" s="264"/>
      <c r="J64" s="188">
        <f t="shared" si="3"/>
        <v>501.08080000000001</v>
      </c>
      <c r="K64" s="188">
        <f t="shared" si="3"/>
        <v>1396.4</v>
      </c>
      <c r="L64" s="188">
        <f t="shared" si="3"/>
        <v>1588.7</v>
      </c>
    </row>
    <row r="65" spans="1:12" s="274" customFormat="1" ht="48.75" customHeight="1" x14ac:dyDescent="0.2">
      <c r="A65" s="49" t="s">
        <v>14</v>
      </c>
      <c r="B65" s="50" t="s">
        <v>56</v>
      </c>
      <c r="C65" s="50" t="s">
        <v>169</v>
      </c>
      <c r="D65" s="50" t="s">
        <v>166</v>
      </c>
      <c r="E65" s="50" t="s">
        <v>208</v>
      </c>
      <c r="F65" s="49">
        <v>240</v>
      </c>
      <c r="G65" s="50" t="s">
        <v>175</v>
      </c>
      <c r="H65" s="50" t="s">
        <v>207</v>
      </c>
      <c r="I65" s="50" t="s">
        <v>232</v>
      </c>
      <c r="J65" s="163">
        <f>'Приложение 2'!J92</f>
        <v>501.08080000000001</v>
      </c>
      <c r="K65" s="163">
        <f>'Приложение 2'!K92</f>
        <v>1396.4</v>
      </c>
      <c r="L65" s="163">
        <f>'Приложение 2'!L92</f>
        <v>1588.7</v>
      </c>
    </row>
    <row r="66" spans="1:12" s="274" customFormat="1" ht="40.5" customHeight="1" x14ac:dyDescent="0.2">
      <c r="A66" s="49" t="s">
        <v>263</v>
      </c>
      <c r="B66" s="50" t="s">
        <v>56</v>
      </c>
      <c r="C66" s="50" t="s">
        <v>169</v>
      </c>
      <c r="D66" s="50" t="s">
        <v>166</v>
      </c>
      <c r="E66" s="50"/>
      <c r="F66" s="49"/>
      <c r="G66" s="50"/>
      <c r="H66" s="50"/>
      <c r="I66" s="50"/>
      <c r="J66" s="163">
        <f>J67</f>
        <v>0</v>
      </c>
      <c r="K66" s="163"/>
      <c r="L66" s="163"/>
    </row>
    <row r="67" spans="1:12" s="274" customFormat="1" ht="48.75" customHeight="1" x14ac:dyDescent="0.2">
      <c r="A67" s="49" t="s">
        <v>262</v>
      </c>
      <c r="B67" s="50" t="s">
        <v>56</v>
      </c>
      <c r="C67" s="50" t="s">
        <v>169</v>
      </c>
      <c r="D67" s="50" t="s">
        <v>166</v>
      </c>
      <c r="E67" s="50" t="s">
        <v>261</v>
      </c>
      <c r="F67" s="49"/>
      <c r="G67" s="50"/>
      <c r="H67" s="50"/>
      <c r="I67" s="50"/>
      <c r="J67" s="163">
        <f>J68</f>
        <v>0</v>
      </c>
      <c r="K67" s="163"/>
      <c r="L67" s="163"/>
    </row>
    <row r="68" spans="1:12" s="274" customFormat="1" ht="48.75" customHeight="1" x14ac:dyDescent="0.2">
      <c r="A68" s="49" t="s">
        <v>181</v>
      </c>
      <c r="B68" s="50" t="s">
        <v>56</v>
      </c>
      <c r="C68" s="50" t="s">
        <v>169</v>
      </c>
      <c r="D68" s="50" t="s">
        <v>166</v>
      </c>
      <c r="E68" s="50" t="s">
        <v>261</v>
      </c>
      <c r="F68" s="49">
        <v>200</v>
      </c>
      <c r="G68" s="50"/>
      <c r="H68" s="50"/>
      <c r="I68" s="50"/>
      <c r="J68" s="163">
        <f>J69</f>
        <v>0</v>
      </c>
      <c r="K68" s="163"/>
      <c r="L68" s="163"/>
    </row>
    <row r="69" spans="1:12" s="274" customFormat="1" ht="48.75" customHeight="1" x14ac:dyDescent="0.2">
      <c r="A69" s="49" t="s">
        <v>182</v>
      </c>
      <c r="B69" s="50" t="s">
        <v>56</v>
      </c>
      <c r="C69" s="50" t="s">
        <v>169</v>
      </c>
      <c r="D69" s="50" t="s">
        <v>166</v>
      </c>
      <c r="E69" s="50" t="s">
        <v>261</v>
      </c>
      <c r="F69" s="49">
        <v>240</v>
      </c>
      <c r="G69" s="50"/>
      <c r="H69" s="50"/>
      <c r="I69" s="50"/>
      <c r="J69" s="163">
        <f>J70</f>
        <v>0</v>
      </c>
      <c r="K69" s="163"/>
      <c r="L69" s="163"/>
    </row>
    <row r="70" spans="1:12" s="274" customFormat="1" ht="32.25" customHeight="1" x14ac:dyDescent="0.2">
      <c r="A70" s="49" t="s">
        <v>206</v>
      </c>
      <c r="B70" s="50" t="s">
        <v>56</v>
      </c>
      <c r="C70" s="50" t="s">
        <v>169</v>
      </c>
      <c r="D70" s="50" t="s">
        <v>166</v>
      </c>
      <c r="E70" s="50" t="s">
        <v>261</v>
      </c>
      <c r="F70" s="49">
        <v>240</v>
      </c>
      <c r="G70" s="50" t="s">
        <v>175</v>
      </c>
      <c r="H70" s="50"/>
      <c r="I70" s="50"/>
      <c r="J70" s="163">
        <f>J71</f>
        <v>0</v>
      </c>
      <c r="K70" s="163"/>
      <c r="L70" s="163"/>
    </row>
    <row r="71" spans="1:12" s="274" customFormat="1" ht="48.75" customHeight="1" x14ac:dyDescent="0.2">
      <c r="A71" s="49" t="s">
        <v>14</v>
      </c>
      <c r="B71" s="50" t="s">
        <v>56</v>
      </c>
      <c r="C71" s="50" t="s">
        <v>169</v>
      </c>
      <c r="D71" s="50" t="s">
        <v>166</v>
      </c>
      <c r="E71" s="50" t="s">
        <v>261</v>
      </c>
      <c r="F71" s="49">
        <v>240</v>
      </c>
      <c r="G71" s="50" t="s">
        <v>175</v>
      </c>
      <c r="H71" s="50" t="s">
        <v>207</v>
      </c>
      <c r="I71" s="50" t="s">
        <v>232</v>
      </c>
      <c r="J71" s="163">
        <f>'Приложение 3'!I92</f>
        <v>0</v>
      </c>
      <c r="K71" s="163"/>
      <c r="L71" s="163"/>
    </row>
    <row r="72" spans="1:12" s="274" customFormat="1" ht="68.25" customHeight="1" x14ac:dyDescent="0.2">
      <c r="A72" s="287" t="s">
        <v>245</v>
      </c>
      <c r="B72" s="50" t="s">
        <v>250</v>
      </c>
      <c r="C72" s="50"/>
      <c r="D72" s="50"/>
      <c r="E72" s="50"/>
      <c r="F72" s="49"/>
      <c r="G72" s="49"/>
      <c r="H72" s="49"/>
      <c r="I72" s="50"/>
      <c r="J72" s="163">
        <f t="shared" ref="J72:J79" si="4">J73</f>
        <v>1075.7</v>
      </c>
      <c r="K72" s="163"/>
      <c r="L72" s="163"/>
    </row>
    <row r="73" spans="1:12" s="274" customFormat="1" ht="40.5" customHeight="1" x14ac:dyDescent="0.2">
      <c r="A73" s="287" t="s">
        <v>246</v>
      </c>
      <c r="B73" s="50" t="s">
        <v>250</v>
      </c>
      <c r="C73" s="50" t="s">
        <v>89</v>
      </c>
      <c r="D73" s="50"/>
      <c r="E73" s="50"/>
      <c r="F73" s="49"/>
      <c r="G73" s="49"/>
      <c r="H73" s="49"/>
      <c r="I73" s="50"/>
      <c r="J73" s="163">
        <f t="shared" si="4"/>
        <v>1075.7</v>
      </c>
      <c r="K73" s="163"/>
      <c r="L73" s="163"/>
    </row>
    <row r="74" spans="1:12" s="274" customFormat="1" ht="42.75" customHeight="1" x14ac:dyDescent="0.2">
      <c r="A74" s="287" t="s">
        <v>247</v>
      </c>
      <c r="B74" s="50" t="s">
        <v>250</v>
      </c>
      <c r="C74" s="50" t="s">
        <v>89</v>
      </c>
      <c r="D74" s="50" t="s">
        <v>166</v>
      </c>
      <c r="E74" s="50"/>
      <c r="F74" s="49"/>
      <c r="G74" s="49"/>
      <c r="H74" s="49"/>
      <c r="I74" s="50"/>
      <c r="J74" s="163">
        <f>J76</f>
        <v>1075.7</v>
      </c>
      <c r="K74" s="163"/>
      <c r="L74" s="163"/>
    </row>
    <row r="75" spans="1:12" s="274" customFormat="1" ht="42.75" customHeight="1" x14ac:dyDescent="0.2">
      <c r="A75" s="287" t="s">
        <v>259</v>
      </c>
      <c r="B75" s="50" t="s">
        <v>250</v>
      </c>
      <c r="C75" s="50" t="s">
        <v>89</v>
      </c>
      <c r="D75" s="50" t="s">
        <v>166</v>
      </c>
      <c r="E75" s="50" t="s">
        <v>251</v>
      </c>
      <c r="F75" s="49"/>
      <c r="G75" s="49"/>
      <c r="H75" s="49"/>
      <c r="I75" s="50"/>
      <c r="J75" s="163">
        <f>J76</f>
        <v>1075.7</v>
      </c>
      <c r="K75" s="163"/>
      <c r="L75" s="163"/>
    </row>
    <row r="76" spans="1:12" s="274" customFormat="1" ht="36" customHeight="1" x14ac:dyDescent="0.2">
      <c r="A76" s="288" t="s">
        <v>248</v>
      </c>
      <c r="B76" s="50" t="s">
        <v>250</v>
      </c>
      <c r="C76" s="50" t="s">
        <v>89</v>
      </c>
      <c r="D76" s="50" t="s">
        <v>166</v>
      </c>
      <c r="E76" s="50" t="s">
        <v>251</v>
      </c>
      <c r="F76" s="49">
        <v>200</v>
      </c>
      <c r="G76" s="49"/>
      <c r="H76" s="49"/>
      <c r="I76" s="50"/>
      <c r="J76" s="163">
        <f t="shared" si="4"/>
        <v>1075.7</v>
      </c>
      <c r="K76" s="163"/>
      <c r="L76" s="163"/>
    </row>
    <row r="77" spans="1:12" s="274" customFormat="1" ht="48.75" customHeight="1" x14ac:dyDescent="0.2">
      <c r="A77" s="288" t="s">
        <v>249</v>
      </c>
      <c r="B77" s="50" t="s">
        <v>250</v>
      </c>
      <c r="C77" s="50" t="s">
        <v>89</v>
      </c>
      <c r="D77" s="50" t="s">
        <v>166</v>
      </c>
      <c r="E77" s="50" t="s">
        <v>251</v>
      </c>
      <c r="F77" s="49">
        <v>240</v>
      </c>
      <c r="G77" s="49"/>
      <c r="H77" s="49"/>
      <c r="I77" s="50"/>
      <c r="J77" s="163">
        <f t="shared" si="4"/>
        <v>1075.7</v>
      </c>
      <c r="K77" s="163"/>
      <c r="L77" s="163"/>
    </row>
    <row r="78" spans="1:12" s="274" customFormat="1" ht="15.75" customHeight="1" x14ac:dyDescent="0.2">
      <c r="A78" s="289" t="s">
        <v>31</v>
      </c>
      <c r="B78" s="50" t="s">
        <v>250</v>
      </c>
      <c r="C78" s="50" t="s">
        <v>89</v>
      </c>
      <c r="D78" s="50" t="s">
        <v>166</v>
      </c>
      <c r="E78" s="50" t="s">
        <v>251</v>
      </c>
      <c r="F78" s="49">
        <v>240</v>
      </c>
      <c r="G78" s="50" t="s">
        <v>32</v>
      </c>
      <c r="H78" s="50"/>
      <c r="I78" s="50"/>
      <c r="J78" s="163">
        <f t="shared" si="4"/>
        <v>1075.7</v>
      </c>
      <c r="K78" s="163"/>
      <c r="L78" s="163"/>
    </row>
    <row r="79" spans="1:12" s="274" customFormat="1" ht="11.25" customHeight="1" x14ac:dyDescent="0.2">
      <c r="A79" s="49" t="s">
        <v>36</v>
      </c>
      <c r="B79" s="50" t="s">
        <v>250</v>
      </c>
      <c r="C79" s="50" t="s">
        <v>89</v>
      </c>
      <c r="D79" s="50" t="s">
        <v>166</v>
      </c>
      <c r="E79" s="50" t="s">
        <v>251</v>
      </c>
      <c r="F79" s="49">
        <v>240</v>
      </c>
      <c r="G79" s="50" t="s">
        <v>32</v>
      </c>
      <c r="H79" s="50" t="s">
        <v>201</v>
      </c>
      <c r="I79" s="50"/>
      <c r="J79" s="163">
        <f t="shared" si="4"/>
        <v>1075.7</v>
      </c>
      <c r="K79" s="163"/>
      <c r="L79" s="163"/>
    </row>
    <row r="80" spans="1:12" s="274" customFormat="1" ht="48.75" customHeight="1" x14ac:dyDescent="0.2">
      <c r="A80" s="49" t="s">
        <v>14</v>
      </c>
      <c r="B80" s="50" t="s">
        <v>250</v>
      </c>
      <c r="C80" s="50" t="s">
        <v>89</v>
      </c>
      <c r="D80" s="50" t="s">
        <v>166</v>
      </c>
      <c r="E80" s="50" t="s">
        <v>251</v>
      </c>
      <c r="F80" s="49">
        <v>240</v>
      </c>
      <c r="G80" s="50" t="s">
        <v>32</v>
      </c>
      <c r="H80" s="50" t="s">
        <v>201</v>
      </c>
      <c r="I80" s="50" t="s">
        <v>232</v>
      </c>
      <c r="J80" s="163">
        <f>'Приложение 2'!J135</f>
        <v>1075.7</v>
      </c>
      <c r="K80" s="163"/>
      <c r="L80" s="163"/>
    </row>
    <row r="81" spans="1:12" s="274" customFormat="1" ht="63" customHeight="1" x14ac:dyDescent="0.2">
      <c r="A81" s="49" t="s">
        <v>7</v>
      </c>
      <c r="B81" s="50">
        <v>65</v>
      </c>
      <c r="C81" s="50"/>
      <c r="D81" s="50"/>
      <c r="E81" s="50"/>
      <c r="F81" s="50"/>
      <c r="G81" s="50"/>
      <c r="H81" s="50"/>
      <c r="I81" s="50"/>
      <c r="J81" s="163">
        <f>J82+J96</f>
        <v>3531.7811999999999</v>
      </c>
      <c r="K81" s="163">
        <f>K82+K96</f>
        <v>1854.6</v>
      </c>
      <c r="L81" s="163">
        <f>L82+L96</f>
        <v>1980.23</v>
      </c>
    </row>
    <row r="82" spans="1:12" s="274" customFormat="1" ht="51" x14ac:dyDescent="0.2">
      <c r="A82" s="290" t="s">
        <v>8</v>
      </c>
      <c r="B82" s="283">
        <v>65</v>
      </c>
      <c r="C82" s="283" t="s">
        <v>89</v>
      </c>
      <c r="D82" s="283"/>
      <c r="E82" s="283"/>
      <c r="F82" s="283"/>
      <c r="G82" s="283"/>
      <c r="H82" s="283"/>
      <c r="I82" s="283"/>
      <c r="J82" s="164">
        <f>J83+J89</f>
        <v>420.7</v>
      </c>
      <c r="K82" s="164">
        <f>K83</f>
        <v>420.7</v>
      </c>
      <c r="L82" s="164">
        <f>L83</f>
        <v>420.7</v>
      </c>
    </row>
    <row r="83" spans="1:12" s="274" customFormat="1" ht="25.5" x14ac:dyDescent="0.2">
      <c r="A83" s="62" t="s">
        <v>171</v>
      </c>
      <c r="B83" s="33">
        <v>65</v>
      </c>
      <c r="C83" s="33" t="s">
        <v>89</v>
      </c>
      <c r="D83" s="33" t="s">
        <v>170</v>
      </c>
      <c r="E83" s="33">
        <v>41150</v>
      </c>
      <c r="F83" s="33"/>
      <c r="G83" s="33"/>
      <c r="H83" s="33"/>
      <c r="I83" s="33"/>
      <c r="J83" s="145">
        <f>J84</f>
        <v>320.7</v>
      </c>
      <c r="K83" s="145">
        <f t="shared" ref="K83:L87" si="5">K84</f>
        <v>420.7</v>
      </c>
      <c r="L83" s="145">
        <f t="shared" si="5"/>
        <v>420.7</v>
      </c>
    </row>
    <row r="84" spans="1:12" s="274" customFormat="1" ht="102" x14ac:dyDescent="0.2">
      <c r="A84" s="62" t="s">
        <v>172</v>
      </c>
      <c r="B84" s="33">
        <v>65</v>
      </c>
      <c r="C84" s="33" t="s">
        <v>89</v>
      </c>
      <c r="D84" s="33" t="s">
        <v>170</v>
      </c>
      <c r="E84" s="33">
        <v>41150</v>
      </c>
      <c r="F84" s="33">
        <v>100</v>
      </c>
      <c r="G84" s="33"/>
      <c r="H84" s="33"/>
      <c r="I84" s="33"/>
      <c r="J84" s="145">
        <f>J85</f>
        <v>320.7</v>
      </c>
      <c r="K84" s="145">
        <f t="shared" si="5"/>
        <v>420.7</v>
      </c>
      <c r="L84" s="145">
        <f t="shared" si="5"/>
        <v>420.7</v>
      </c>
    </row>
    <row r="85" spans="1:12" s="274" customFormat="1" ht="38.25" x14ac:dyDescent="0.2">
      <c r="A85" s="62" t="s">
        <v>173</v>
      </c>
      <c r="B85" s="33">
        <v>65</v>
      </c>
      <c r="C85" s="33" t="s">
        <v>89</v>
      </c>
      <c r="D85" s="33" t="s">
        <v>170</v>
      </c>
      <c r="E85" s="33">
        <v>41150</v>
      </c>
      <c r="F85" s="33">
        <v>120</v>
      </c>
      <c r="G85" s="33"/>
      <c r="H85" s="33"/>
      <c r="I85" s="33"/>
      <c r="J85" s="145">
        <f>J86</f>
        <v>320.7</v>
      </c>
      <c r="K85" s="145">
        <f t="shared" si="5"/>
        <v>420.7</v>
      </c>
      <c r="L85" s="145">
        <f t="shared" si="5"/>
        <v>420.7</v>
      </c>
    </row>
    <row r="86" spans="1:12" s="274" customFormat="1" x14ac:dyDescent="0.2">
      <c r="A86" s="62" t="s">
        <v>165</v>
      </c>
      <c r="B86" s="33">
        <v>65</v>
      </c>
      <c r="C86" s="33" t="s">
        <v>89</v>
      </c>
      <c r="D86" s="33" t="s">
        <v>170</v>
      </c>
      <c r="E86" s="33">
        <v>41150</v>
      </c>
      <c r="F86" s="33">
        <v>120</v>
      </c>
      <c r="G86" s="33" t="s">
        <v>166</v>
      </c>
      <c r="H86" s="33"/>
      <c r="I86" s="33"/>
      <c r="J86" s="145">
        <f>J87</f>
        <v>320.7</v>
      </c>
      <c r="K86" s="145">
        <f t="shared" si="5"/>
        <v>420.7</v>
      </c>
      <c r="L86" s="145">
        <f t="shared" si="5"/>
        <v>420.7</v>
      </c>
    </row>
    <row r="87" spans="1:12" s="274" customFormat="1" ht="36.75" customHeight="1" x14ac:dyDescent="0.2">
      <c r="A87" s="62" t="s">
        <v>167</v>
      </c>
      <c r="B87" s="33">
        <v>65</v>
      </c>
      <c r="C87" s="33" t="s">
        <v>89</v>
      </c>
      <c r="D87" s="33" t="s">
        <v>170</v>
      </c>
      <c r="E87" s="33">
        <v>41150</v>
      </c>
      <c r="F87" s="33">
        <v>120</v>
      </c>
      <c r="G87" s="33" t="s">
        <v>166</v>
      </c>
      <c r="H87" s="33" t="s">
        <v>168</v>
      </c>
      <c r="I87" s="33"/>
      <c r="J87" s="145">
        <f>J88</f>
        <v>320.7</v>
      </c>
      <c r="K87" s="145">
        <f t="shared" si="5"/>
        <v>420.7</v>
      </c>
      <c r="L87" s="145">
        <f t="shared" si="5"/>
        <v>420.7</v>
      </c>
    </row>
    <row r="88" spans="1:12" s="274" customFormat="1" ht="51" x14ac:dyDescent="0.2">
      <c r="A88" s="62" t="s">
        <v>14</v>
      </c>
      <c r="B88" s="33">
        <v>65</v>
      </c>
      <c r="C88" s="33" t="s">
        <v>89</v>
      </c>
      <c r="D88" s="33" t="s">
        <v>170</v>
      </c>
      <c r="E88" s="33">
        <v>41150</v>
      </c>
      <c r="F88" s="33">
        <v>120</v>
      </c>
      <c r="G88" s="33" t="s">
        <v>166</v>
      </c>
      <c r="H88" s="33" t="s">
        <v>168</v>
      </c>
      <c r="I88" s="33">
        <v>923</v>
      </c>
      <c r="J88" s="145">
        <f>'Приложение 2'!J19</f>
        <v>320.7</v>
      </c>
      <c r="K88" s="145">
        <f>'Приложение 2'!K19</f>
        <v>420.7</v>
      </c>
      <c r="L88" s="145">
        <f>'Приложение 2'!L19</f>
        <v>420.7</v>
      </c>
    </row>
    <row r="89" spans="1:12" s="274" customFormat="1" ht="38.25" x14ac:dyDescent="0.2">
      <c r="A89" s="62" t="s">
        <v>287</v>
      </c>
      <c r="B89" s="33" t="s">
        <v>176</v>
      </c>
      <c r="C89" s="33" t="s">
        <v>89</v>
      </c>
      <c r="D89" s="33" t="s">
        <v>170</v>
      </c>
      <c r="E89" s="33" t="s">
        <v>272</v>
      </c>
      <c r="F89" s="62"/>
      <c r="G89" s="33"/>
      <c r="H89" s="33"/>
      <c r="I89" s="33"/>
      <c r="J89" s="145">
        <f t="shared" ref="J89:J94" si="6">J90</f>
        <v>100</v>
      </c>
      <c r="K89" s="145"/>
      <c r="L89" s="145"/>
    </row>
    <row r="90" spans="1:12" s="274" customFormat="1" ht="76.5" x14ac:dyDescent="0.2">
      <c r="A90" s="34" t="s">
        <v>274</v>
      </c>
      <c r="B90" s="33" t="s">
        <v>176</v>
      </c>
      <c r="C90" s="33" t="s">
        <v>89</v>
      </c>
      <c r="D90" s="33" t="s">
        <v>170</v>
      </c>
      <c r="E90" s="33" t="s">
        <v>273</v>
      </c>
      <c r="F90" s="62"/>
      <c r="G90" s="33"/>
      <c r="H90" s="33"/>
      <c r="I90" s="33"/>
      <c r="J90" s="145">
        <f t="shared" si="6"/>
        <v>100</v>
      </c>
      <c r="K90" s="145"/>
      <c r="L90" s="145"/>
    </row>
    <row r="91" spans="1:12" s="274" customFormat="1" ht="102" x14ac:dyDescent="0.2">
      <c r="A91" s="62" t="s">
        <v>172</v>
      </c>
      <c r="B91" s="33" t="s">
        <v>176</v>
      </c>
      <c r="C91" s="33" t="s">
        <v>89</v>
      </c>
      <c r="D91" s="33" t="s">
        <v>170</v>
      </c>
      <c r="E91" s="33" t="s">
        <v>273</v>
      </c>
      <c r="F91" s="62">
        <v>100</v>
      </c>
      <c r="G91" s="33"/>
      <c r="H91" s="33"/>
      <c r="I91" s="33"/>
      <c r="J91" s="145">
        <f t="shared" si="6"/>
        <v>100</v>
      </c>
      <c r="K91" s="145"/>
      <c r="L91" s="145"/>
    </row>
    <row r="92" spans="1:12" s="274" customFormat="1" ht="38.25" x14ac:dyDescent="0.2">
      <c r="A92" s="62" t="s">
        <v>173</v>
      </c>
      <c r="B92" s="33" t="s">
        <v>176</v>
      </c>
      <c r="C92" s="33" t="s">
        <v>89</v>
      </c>
      <c r="D92" s="33" t="s">
        <v>170</v>
      </c>
      <c r="E92" s="33" t="s">
        <v>273</v>
      </c>
      <c r="F92" s="62">
        <v>120</v>
      </c>
      <c r="G92" s="33"/>
      <c r="H92" s="33"/>
      <c r="I92" s="33"/>
      <c r="J92" s="145">
        <f t="shared" si="6"/>
        <v>100</v>
      </c>
      <c r="K92" s="145"/>
      <c r="L92" s="145"/>
    </row>
    <row r="93" spans="1:12" s="274" customFormat="1" x14ac:dyDescent="0.2">
      <c r="A93" s="62" t="s">
        <v>165</v>
      </c>
      <c r="B93" s="33" t="s">
        <v>176</v>
      </c>
      <c r="C93" s="33" t="s">
        <v>89</v>
      </c>
      <c r="D93" s="33" t="s">
        <v>170</v>
      </c>
      <c r="E93" s="33" t="s">
        <v>273</v>
      </c>
      <c r="F93" s="62">
        <v>120</v>
      </c>
      <c r="G93" s="33" t="s">
        <v>166</v>
      </c>
      <c r="H93" s="33"/>
      <c r="I93" s="33"/>
      <c r="J93" s="145">
        <f t="shared" si="6"/>
        <v>100</v>
      </c>
      <c r="K93" s="145"/>
      <c r="L93" s="145"/>
    </row>
    <row r="94" spans="1:12" s="274" customFormat="1" ht="51" x14ac:dyDescent="0.2">
      <c r="A94" s="62" t="s">
        <v>167</v>
      </c>
      <c r="B94" s="33" t="s">
        <v>176</v>
      </c>
      <c r="C94" s="33" t="s">
        <v>89</v>
      </c>
      <c r="D94" s="33" t="s">
        <v>170</v>
      </c>
      <c r="E94" s="33" t="s">
        <v>273</v>
      </c>
      <c r="F94" s="62">
        <v>120</v>
      </c>
      <c r="G94" s="33" t="s">
        <v>166</v>
      </c>
      <c r="H94" s="33" t="s">
        <v>168</v>
      </c>
      <c r="I94" s="33"/>
      <c r="J94" s="145">
        <f t="shared" si="6"/>
        <v>100</v>
      </c>
      <c r="K94" s="145"/>
      <c r="L94" s="145"/>
    </row>
    <row r="95" spans="1:12" s="274" customFormat="1" ht="51" x14ac:dyDescent="0.2">
      <c r="A95" s="62" t="s">
        <v>14</v>
      </c>
      <c r="B95" s="33" t="s">
        <v>176</v>
      </c>
      <c r="C95" s="33" t="s">
        <v>89</v>
      </c>
      <c r="D95" s="33" t="s">
        <v>170</v>
      </c>
      <c r="E95" s="33" t="s">
        <v>273</v>
      </c>
      <c r="F95" s="62">
        <v>120</v>
      </c>
      <c r="G95" s="33" t="s">
        <v>166</v>
      </c>
      <c r="H95" s="33" t="s">
        <v>168</v>
      </c>
      <c r="I95" s="33" t="s">
        <v>232</v>
      </c>
      <c r="J95" s="145">
        <f>'Приложение 2'!J23</f>
        <v>100</v>
      </c>
      <c r="K95" s="145"/>
      <c r="L95" s="145"/>
    </row>
    <row r="96" spans="1:12" s="274" customFormat="1" ht="76.5" x14ac:dyDescent="0.2">
      <c r="A96" s="62" t="s">
        <v>10</v>
      </c>
      <c r="B96" s="33" t="s">
        <v>176</v>
      </c>
      <c r="C96" s="33" t="s">
        <v>97</v>
      </c>
      <c r="D96" s="33"/>
      <c r="E96" s="33"/>
      <c r="F96" s="62"/>
      <c r="G96" s="33"/>
      <c r="H96" s="33"/>
      <c r="I96" s="33"/>
      <c r="J96" s="145">
        <f>J97+J103+J121+J115</f>
        <v>3111.0812000000001</v>
      </c>
      <c r="K96" s="145">
        <f>K97+K103+K121</f>
        <v>1433.8999999999999</v>
      </c>
      <c r="L96" s="145">
        <f>L97+L103+L121</f>
        <v>1559.53</v>
      </c>
    </row>
    <row r="97" spans="1:12" s="274" customFormat="1" ht="38.25" x14ac:dyDescent="0.2">
      <c r="A97" s="62" t="s">
        <v>177</v>
      </c>
      <c r="B97" s="33" t="s">
        <v>176</v>
      </c>
      <c r="C97" s="33" t="s">
        <v>97</v>
      </c>
      <c r="D97" s="33" t="s">
        <v>170</v>
      </c>
      <c r="E97" s="33" t="s">
        <v>178</v>
      </c>
      <c r="F97" s="62"/>
      <c r="G97" s="33"/>
      <c r="H97" s="33"/>
      <c r="I97" s="33"/>
      <c r="J97" s="145">
        <f>J98</f>
        <v>621.4</v>
      </c>
      <c r="K97" s="145">
        <f t="shared" ref="K97:L101" si="7">K98</f>
        <v>686.66</v>
      </c>
      <c r="L97" s="145">
        <f t="shared" si="7"/>
        <v>696.7</v>
      </c>
    </row>
    <row r="98" spans="1:12" s="274" customFormat="1" ht="102" x14ac:dyDescent="0.2">
      <c r="A98" s="62" t="s">
        <v>172</v>
      </c>
      <c r="B98" s="33" t="s">
        <v>176</v>
      </c>
      <c r="C98" s="33" t="s">
        <v>97</v>
      </c>
      <c r="D98" s="33" t="s">
        <v>170</v>
      </c>
      <c r="E98" s="33" t="s">
        <v>178</v>
      </c>
      <c r="F98" s="62">
        <v>100</v>
      </c>
      <c r="G98" s="33"/>
      <c r="H98" s="33"/>
      <c r="I98" s="33"/>
      <c r="J98" s="145">
        <f>J99</f>
        <v>621.4</v>
      </c>
      <c r="K98" s="145">
        <f t="shared" si="7"/>
        <v>686.66</v>
      </c>
      <c r="L98" s="145">
        <f t="shared" si="7"/>
        <v>696.7</v>
      </c>
    </row>
    <row r="99" spans="1:12" s="274" customFormat="1" ht="38.25" x14ac:dyDescent="0.2">
      <c r="A99" s="62" t="s">
        <v>173</v>
      </c>
      <c r="B99" s="33" t="s">
        <v>176</v>
      </c>
      <c r="C99" s="33" t="s">
        <v>97</v>
      </c>
      <c r="D99" s="33" t="s">
        <v>170</v>
      </c>
      <c r="E99" s="33" t="s">
        <v>178</v>
      </c>
      <c r="F99" s="62">
        <v>120</v>
      </c>
      <c r="G99" s="33"/>
      <c r="H99" s="33"/>
      <c r="I99" s="33"/>
      <c r="J99" s="145">
        <f>J100</f>
        <v>621.4</v>
      </c>
      <c r="K99" s="145">
        <f t="shared" si="7"/>
        <v>686.66</v>
      </c>
      <c r="L99" s="145">
        <f t="shared" si="7"/>
        <v>696.7</v>
      </c>
    </row>
    <row r="100" spans="1:12" s="274" customFormat="1" x14ac:dyDescent="0.2">
      <c r="A100" s="62" t="s">
        <v>165</v>
      </c>
      <c r="B100" s="33" t="s">
        <v>176</v>
      </c>
      <c r="C100" s="33" t="s">
        <v>97</v>
      </c>
      <c r="D100" s="33" t="s">
        <v>170</v>
      </c>
      <c r="E100" s="33" t="s">
        <v>178</v>
      </c>
      <c r="F100" s="62">
        <v>120</v>
      </c>
      <c r="G100" s="33" t="s">
        <v>166</v>
      </c>
      <c r="H100" s="33"/>
      <c r="I100" s="33"/>
      <c r="J100" s="145">
        <f>J101</f>
        <v>621.4</v>
      </c>
      <c r="K100" s="145">
        <f t="shared" si="7"/>
        <v>686.66</v>
      </c>
      <c r="L100" s="145">
        <f t="shared" si="7"/>
        <v>696.7</v>
      </c>
    </row>
    <row r="101" spans="1:12" s="274" customFormat="1" ht="61.5" customHeight="1" x14ac:dyDescent="0.2">
      <c r="A101" s="62" t="s">
        <v>174</v>
      </c>
      <c r="B101" s="33" t="s">
        <v>176</v>
      </c>
      <c r="C101" s="33" t="s">
        <v>97</v>
      </c>
      <c r="D101" s="33" t="s">
        <v>170</v>
      </c>
      <c r="E101" s="33" t="s">
        <v>178</v>
      </c>
      <c r="F101" s="62">
        <v>120</v>
      </c>
      <c r="G101" s="33" t="s">
        <v>166</v>
      </c>
      <c r="H101" s="33" t="s">
        <v>175</v>
      </c>
      <c r="I101" s="33"/>
      <c r="J101" s="145">
        <f>J102</f>
        <v>621.4</v>
      </c>
      <c r="K101" s="145">
        <f t="shared" si="7"/>
        <v>686.66</v>
      </c>
      <c r="L101" s="145">
        <f t="shared" si="7"/>
        <v>696.7</v>
      </c>
    </row>
    <row r="102" spans="1:12" s="274" customFormat="1" ht="51" x14ac:dyDescent="0.2">
      <c r="A102" s="62" t="s">
        <v>14</v>
      </c>
      <c r="B102" s="33" t="s">
        <v>176</v>
      </c>
      <c r="C102" s="33" t="s">
        <v>97</v>
      </c>
      <c r="D102" s="33" t="s">
        <v>170</v>
      </c>
      <c r="E102" s="33" t="s">
        <v>178</v>
      </c>
      <c r="F102" s="62">
        <v>120</v>
      </c>
      <c r="G102" s="33" t="s">
        <v>166</v>
      </c>
      <c r="H102" s="33" t="s">
        <v>175</v>
      </c>
      <c r="I102" s="33">
        <v>923</v>
      </c>
      <c r="J102" s="145">
        <f>'Приложение 2'!J29</f>
        <v>621.4</v>
      </c>
      <c r="K102" s="145">
        <f>'Приложение 2'!K29</f>
        <v>686.66</v>
      </c>
      <c r="L102" s="145">
        <f>'Приложение 2'!L29</f>
        <v>696.7</v>
      </c>
    </row>
    <row r="103" spans="1:12" s="274" customFormat="1" ht="25.5" x14ac:dyDescent="0.2">
      <c r="A103" s="62" t="s">
        <v>179</v>
      </c>
      <c r="B103" s="33" t="s">
        <v>176</v>
      </c>
      <c r="C103" s="33" t="s">
        <v>97</v>
      </c>
      <c r="D103" s="33" t="s">
        <v>170</v>
      </c>
      <c r="E103" s="33" t="s">
        <v>180</v>
      </c>
      <c r="F103" s="62"/>
      <c r="G103" s="33"/>
      <c r="H103" s="33"/>
      <c r="I103" s="33"/>
      <c r="J103" s="145">
        <f>J104+J109</f>
        <v>2259.5192000000002</v>
      </c>
      <c r="K103" s="145">
        <f>K104+K109</f>
        <v>746.54</v>
      </c>
      <c r="L103" s="145">
        <f>L104+L109</f>
        <v>862.13</v>
      </c>
    </row>
    <row r="104" spans="1:12" s="274" customFormat="1" ht="38.25" x14ac:dyDescent="0.2">
      <c r="A104" s="62" t="s">
        <v>181</v>
      </c>
      <c r="B104" s="33" t="s">
        <v>176</v>
      </c>
      <c r="C104" s="33" t="s">
        <v>97</v>
      </c>
      <c r="D104" s="33" t="s">
        <v>170</v>
      </c>
      <c r="E104" s="33" t="s">
        <v>180</v>
      </c>
      <c r="F104" s="62">
        <v>200</v>
      </c>
      <c r="G104" s="33"/>
      <c r="H104" s="33"/>
      <c r="I104" s="33"/>
      <c r="J104" s="145">
        <f>J105</f>
        <v>1574.1192000000001</v>
      </c>
      <c r="K104" s="145">
        <f t="shared" ref="K104:L107" si="8">K105</f>
        <v>176.64892</v>
      </c>
      <c r="L104" s="145">
        <f t="shared" si="8"/>
        <v>176.73891999999998</v>
      </c>
    </row>
    <row r="105" spans="1:12" s="274" customFormat="1" ht="51" x14ac:dyDescent="0.2">
      <c r="A105" s="62" t="s">
        <v>182</v>
      </c>
      <c r="B105" s="33" t="s">
        <v>176</v>
      </c>
      <c r="C105" s="33" t="s">
        <v>97</v>
      </c>
      <c r="D105" s="33" t="s">
        <v>170</v>
      </c>
      <c r="E105" s="33" t="s">
        <v>180</v>
      </c>
      <c r="F105" s="62">
        <v>240</v>
      </c>
      <c r="G105" s="33"/>
      <c r="H105" s="33"/>
      <c r="I105" s="33"/>
      <c r="J105" s="145">
        <f>J106</f>
        <v>1574.1192000000001</v>
      </c>
      <c r="K105" s="145">
        <f t="shared" si="8"/>
        <v>176.64892</v>
      </c>
      <c r="L105" s="145">
        <f t="shared" si="8"/>
        <v>176.73891999999998</v>
      </c>
    </row>
    <row r="106" spans="1:12" s="274" customFormat="1" x14ac:dyDescent="0.2">
      <c r="A106" s="62" t="s">
        <v>165</v>
      </c>
      <c r="B106" s="33" t="s">
        <v>176</v>
      </c>
      <c r="C106" s="33" t="s">
        <v>97</v>
      </c>
      <c r="D106" s="33" t="s">
        <v>170</v>
      </c>
      <c r="E106" s="33" t="s">
        <v>180</v>
      </c>
      <c r="F106" s="62">
        <v>240</v>
      </c>
      <c r="G106" s="33" t="s">
        <v>166</v>
      </c>
      <c r="H106" s="33"/>
      <c r="I106" s="33"/>
      <c r="J106" s="145">
        <f>J107</f>
        <v>1574.1192000000001</v>
      </c>
      <c r="K106" s="145">
        <f t="shared" si="8"/>
        <v>176.64892</v>
      </c>
      <c r="L106" s="145">
        <f t="shared" si="8"/>
        <v>176.73891999999998</v>
      </c>
    </row>
    <row r="107" spans="1:12" s="274" customFormat="1" ht="85.5" customHeight="1" x14ac:dyDescent="0.2">
      <c r="A107" s="62" t="s">
        <v>174</v>
      </c>
      <c r="B107" s="33" t="s">
        <v>176</v>
      </c>
      <c r="C107" s="33" t="s">
        <v>97</v>
      </c>
      <c r="D107" s="33" t="s">
        <v>170</v>
      </c>
      <c r="E107" s="33" t="s">
        <v>180</v>
      </c>
      <c r="F107" s="62">
        <v>240</v>
      </c>
      <c r="G107" s="33" t="s">
        <v>166</v>
      </c>
      <c r="H107" s="33" t="s">
        <v>175</v>
      </c>
      <c r="I107" s="33"/>
      <c r="J107" s="145">
        <f>J108</f>
        <v>1574.1192000000001</v>
      </c>
      <c r="K107" s="145">
        <f t="shared" si="8"/>
        <v>176.64892</v>
      </c>
      <c r="L107" s="145">
        <f t="shared" si="8"/>
        <v>176.73891999999998</v>
      </c>
    </row>
    <row r="108" spans="1:12" s="274" customFormat="1" ht="51" x14ac:dyDescent="0.2">
      <c r="A108" s="62" t="s">
        <v>14</v>
      </c>
      <c r="B108" s="33" t="s">
        <v>176</v>
      </c>
      <c r="C108" s="33" t="s">
        <v>97</v>
      </c>
      <c r="D108" s="33" t="s">
        <v>170</v>
      </c>
      <c r="E108" s="33" t="s">
        <v>180</v>
      </c>
      <c r="F108" s="62">
        <v>240</v>
      </c>
      <c r="G108" s="33" t="s">
        <v>166</v>
      </c>
      <c r="H108" s="33" t="s">
        <v>175</v>
      </c>
      <c r="I108" s="33">
        <v>923</v>
      </c>
      <c r="J108" s="145">
        <f>'Приложение 2'!J32</f>
        <v>1574.1192000000001</v>
      </c>
      <c r="K108" s="145">
        <f>'Приложение 2'!K32</f>
        <v>176.64892</v>
      </c>
      <c r="L108" s="145">
        <f>'Приложение 2'!L32</f>
        <v>176.73891999999998</v>
      </c>
    </row>
    <row r="109" spans="1:12" s="274" customFormat="1" x14ac:dyDescent="0.2">
      <c r="A109" s="62" t="s">
        <v>183</v>
      </c>
      <c r="B109" s="33" t="s">
        <v>176</v>
      </c>
      <c r="C109" s="33" t="s">
        <v>97</v>
      </c>
      <c r="D109" s="33" t="s">
        <v>170</v>
      </c>
      <c r="E109" s="33" t="s">
        <v>180</v>
      </c>
      <c r="F109" s="62">
        <v>800</v>
      </c>
      <c r="G109" s="33"/>
      <c r="H109" s="33"/>
      <c r="I109" s="33"/>
      <c r="J109" s="145">
        <f>J111+J110</f>
        <v>685.4</v>
      </c>
      <c r="K109" s="145">
        <f>K111</f>
        <v>569.89107999999999</v>
      </c>
      <c r="L109" s="145">
        <f>L111</f>
        <v>685.39107999999999</v>
      </c>
    </row>
    <row r="110" spans="1:12" s="274" customFormat="1" x14ac:dyDescent="0.2">
      <c r="A110" s="297" t="s">
        <v>244</v>
      </c>
      <c r="B110" s="33" t="s">
        <v>176</v>
      </c>
      <c r="C110" s="33" t="s">
        <v>97</v>
      </c>
      <c r="D110" s="33" t="s">
        <v>170</v>
      </c>
      <c r="E110" s="33" t="s">
        <v>180</v>
      </c>
      <c r="F110" s="62">
        <v>830</v>
      </c>
      <c r="G110" s="33"/>
      <c r="H110" s="33"/>
      <c r="I110" s="33"/>
      <c r="J110" s="145">
        <f>'Приложение 2'!J34</f>
        <v>20</v>
      </c>
      <c r="K110" s="145"/>
      <c r="L110" s="145"/>
    </row>
    <row r="111" spans="1:12" s="274" customFormat="1" ht="25.5" x14ac:dyDescent="0.2">
      <c r="A111" s="62" t="s">
        <v>184</v>
      </c>
      <c r="B111" s="33" t="s">
        <v>176</v>
      </c>
      <c r="C111" s="33" t="s">
        <v>97</v>
      </c>
      <c r="D111" s="33" t="s">
        <v>170</v>
      </c>
      <c r="E111" s="33" t="s">
        <v>180</v>
      </c>
      <c r="F111" s="62">
        <v>850</v>
      </c>
      <c r="G111" s="33"/>
      <c r="H111" s="33"/>
      <c r="I111" s="33"/>
      <c r="J111" s="145">
        <f>J112</f>
        <v>665.4</v>
      </c>
      <c r="K111" s="145">
        <f t="shared" ref="K111:L113" si="9">K112</f>
        <v>569.89107999999999</v>
      </c>
      <c r="L111" s="145">
        <f t="shared" si="9"/>
        <v>685.39107999999999</v>
      </c>
    </row>
    <row r="112" spans="1:12" s="274" customFormat="1" x14ac:dyDescent="0.2">
      <c r="A112" s="62" t="s">
        <v>165</v>
      </c>
      <c r="B112" s="33" t="s">
        <v>176</v>
      </c>
      <c r="C112" s="33" t="s">
        <v>97</v>
      </c>
      <c r="D112" s="33" t="s">
        <v>170</v>
      </c>
      <c r="E112" s="33" t="s">
        <v>180</v>
      </c>
      <c r="F112" s="62">
        <v>850</v>
      </c>
      <c r="G112" s="33" t="s">
        <v>166</v>
      </c>
      <c r="H112" s="33"/>
      <c r="I112" s="33"/>
      <c r="J112" s="145">
        <f>J113</f>
        <v>665.4</v>
      </c>
      <c r="K112" s="145">
        <f t="shared" si="9"/>
        <v>569.89107999999999</v>
      </c>
      <c r="L112" s="145">
        <f t="shared" si="9"/>
        <v>685.39107999999999</v>
      </c>
    </row>
    <row r="113" spans="1:12" s="274" customFormat="1" ht="63" customHeight="1" x14ac:dyDescent="0.2">
      <c r="A113" s="62" t="s">
        <v>174</v>
      </c>
      <c r="B113" s="33" t="s">
        <v>176</v>
      </c>
      <c r="C113" s="33" t="s">
        <v>97</v>
      </c>
      <c r="D113" s="33" t="s">
        <v>170</v>
      </c>
      <c r="E113" s="33" t="s">
        <v>180</v>
      </c>
      <c r="F113" s="62">
        <v>850</v>
      </c>
      <c r="G113" s="33" t="s">
        <v>166</v>
      </c>
      <c r="H113" s="33" t="s">
        <v>175</v>
      </c>
      <c r="I113" s="33"/>
      <c r="J113" s="145">
        <f>J114</f>
        <v>665.4</v>
      </c>
      <c r="K113" s="145">
        <f t="shared" si="9"/>
        <v>569.89107999999999</v>
      </c>
      <c r="L113" s="145">
        <f t="shared" si="9"/>
        <v>685.39107999999999</v>
      </c>
    </row>
    <row r="114" spans="1:12" s="274" customFormat="1" ht="51" x14ac:dyDescent="0.2">
      <c r="A114" s="62" t="s">
        <v>14</v>
      </c>
      <c r="B114" s="33" t="s">
        <v>176</v>
      </c>
      <c r="C114" s="33" t="s">
        <v>97</v>
      </c>
      <c r="D114" s="33" t="s">
        <v>170</v>
      </c>
      <c r="E114" s="33" t="s">
        <v>180</v>
      </c>
      <c r="F114" s="62">
        <v>850</v>
      </c>
      <c r="G114" s="33" t="s">
        <v>166</v>
      </c>
      <c r="H114" s="33" t="s">
        <v>175</v>
      </c>
      <c r="I114" s="33">
        <v>923</v>
      </c>
      <c r="J114" s="145">
        <f>'Приложение 2'!J35</f>
        <v>665.4</v>
      </c>
      <c r="K114" s="145">
        <f>'Приложение 2'!K35</f>
        <v>569.89107999999999</v>
      </c>
      <c r="L114" s="145">
        <f>'Приложение 2'!L35</f>
        <v>685.39107999999999</v>
      </c>
    </row>
    <row r="115" spans="1:12" s="274" customFormat="1" ht="76.5" x14ac:dyDescent="0.2">
      <c r="A115" s="62" t="s">
        <v>288</v>
      </c>
      <c r="B115" s="33" t="s">
        <v>176</v>
      </c>
      <c r="C115" s="33" t="s">
        <v>97</v>
      </c>
      <c r="D115" s="33" t="s">
        <v>170</v>
      </c>
      <c r="E115" s="33" t="s">
        <v>273</v>
      </c>
      <c r="F115" s="62"/>
      <c r="G115" s="33"/>
      <c r="H115" s="33"/>
      <c r="I115" s="33"/>
      <c r="J115" s="145">
        <f>J116</f>
        <v>229.46199999999999</v>
      </c>
      <c r="K115" s="145"/>
      <c r="L115" s="145"/>
    </row>
    <row r="116" spans="1:12" s="274" customFormat="1" ht="102" x14ac:dyDescent="0.2">
      <c r="A116" s="62" t="s">
        <v>172</v>
      </c>
      <c r="B116" s="33" t="s">
        <v>176</v>
      </c>
      <c r="C116" s="33" t="s">
        <v>97</v>
      </c>
      <c r="D116" s="33" t="s">
        <v>170</v>
      </c>
      <c r="E116" s="33" t="s">
        <v>273</v>
      </c>
      <c r="F116" s="62">
        <v>100</v>
      </c>
      <c r="G116" s="33"/>
      <c r="H116" s="33"/>
      <c r="I116" s="33"/>
      <c r="J116" s="145">
        <f>J117</f>
        <v>229.46199999999999</v>
      </c>
      <c r="K116" s="145"/>
      <c r="L116" s="145"/>
    </row>
    <row r="117" spans="1:12" s="274" customFormat="1" ht="38.25" x14ac:dyDescent="0.2">
      <c r="A117" s="62" t="s">
        <v>173</v>
      </c>
      <c r="B117" s="33" t="s">
        <v>176</v>
      </c>
      <c r="C117" s="33" t="s">
        <v>97</v>
      </c>
      <c r="D117" s="33" t="s">
        <v>170</v>
      </c>
      <c r="E117" s="33" t="s">
        <v>273</v>
      </c>
      <c r="F117" s="62">
        <v>120</v>
      </c>
      <c r="G117" s="33"/>
      <c r="H117" s="33"/>
      <c r="I117" s="33"/>
      <c r="J117" s="145">
        <f>J118</f>
        <v>229.46199999999999</v>
      </c>
      <c r="K117" s="145"/>
      <c r="L117" s="145"/>
    </row>
    <row r="118" spans="1:12" s="274" customFormat="1" x14ac:dyDescent="0.2">
      <c r="A118" s="62" t="s">
        <v>165</v>
      </c>
      <c r="B118" s="33" t="s">
        <v>176</v>
      </c>
      <c r="C118" s="33" t="s">
        <v>97</v>
      </c>
      <c r="D118" s="33" t="s">
        <v>170</v>
      </c>
      <c r="E118" s="33" t="s">
        <v>273</v>
      </c>
      <c r="F118" s="62">
        <v>120</v>
      </c>
      <c r="G118" s="33" t="s">
        <v>166</v>
      </c>
      <c r="H118" s="33"/>
      <c r="I118" s="33"/>
      <c r="J118" s="145">
        <f>J119</f>
        <v>229.46199999999999</v>
      </c>
      <c r="K118" s="145"/>
      <c r="L118" s="145"/>
    </row>
    <row r="119" spans="1:12" s="274" customFormat="1" ht="76.5" x14ac:dyDescent="0.2">
      <c r="A119" s="62" t="s">
        <v>174</v>
      </c>
      <c r="B119" s="33" t="s">
        <v>176</v>
      </c>
      <c r="C119" s="33" t="s">
        <v>97</v>
      </c>
      <c r="D119" s="33" t="s">
        <v>170</v>
      </c>
      <c r="E119" s="33" t="s">
        <v>273</v>
      </c>
      <c r="F119" s="62">
        <v>120</v>
      </c>
      <c r="G119" s="33" t="s">
        <v>166</v>
      </c>
      <c r="H119" s="33" t="s">
        <v>175</v>
      </c>
      <c r="I119" s="33"/>
      <c r="J119" s="145">
        <f>J120</f>
        <v>229.46199999999999</v>
      </c>
      <c r="K119" s="145"/>
      <c r="L119" s="145"/>
    </row>
    <row r="120" spans="1:12" s="274" customFormat="1" ht="51" x14ac:dyDescent="0.2">
      <c r="A120" s="62" t="s">
        <v>14</v>
      </c>
      <c r="B120" s="33" t="s">
        <v>176</v>
      </c>
      <c r="C120" s="33" t="s">
        <v>97</v>
      </c>
      <c r="D120" s="33" t="s">
        <v>170</v>
      </c>
      <c r="E120" s="33" t="s">
        <v>273</v>
      </c>
      <c r="F120" s="62">
        <v>120</v>
      </c>
      <c r="G120" s="33" t="s">
        <v>166</v>
      </c>
      <c r="H120" s="33" t="s">
        <v>175</v>
      </c>
      <c r="I120" s="33" t="s">
        <v>232</v>
      </c>
      <c r="J120" s="145">
        <f>'Приложение 2'!J39</f>
        <v>229.46199999999999</v>
      </c>
      <c r="K120" s="145"/>
      <c r="L120" s="145"/>
    </row>
    <row r="121" spans="1:12" s="274" customFormat="1" ht="127.5" x14ac:dyDescent="0.2">
      <c r="A121" s="62" t="s">
        <v>2</v>
      </c>
      <c r="B121" s="33" t="s">
        <v>176</v>
      </c>
      <c r="C121" s="33" t="s">
        <v>97</v>
      </c>
      <c r="D121" s="33" t="s">
        <v>170</v>
      </c>
      <c r="E121" s="33" t="s">
        <v>186</v>
      </c>
      <c r="F121" s="62"/>
      <c r="G121" s="33"/>
      <c r="H121" s="33"/>
      <c r="I121" s="33"/>
      <c r="J121" s="145">
        <f>J122</f>
        <v>0.7</v>
      </c>
      <c r="K121" s="145">
        <f t="shared" ref="K121:L125" si="10">K122</f>
        <v>0.7</v>
      </c>
      <c r="L121" s="145">
        <f t="shared" si="10"/>
        <v>0.7</v>
      </c>
    </row>
    <row r="122" spans="1:12" s="274" customFormat="1" ht="38.25" x14ac:dyDescent="0.2">
      <c r="A122" s="62" t="s">
        <v>181</v>
      </c>
      <c r="B122" s="33" t="s">
        <v>176</v>
      </c>
      <c r="C122" s="33" t="s">
        <v>97</v>
      </c>
      <c r="D122" s="33" t="s">
        <v>170</v>
      </c>
      <c r="E122" s="33" t="s">
        <v>186</v>
      </c>
      <c r="F122" s="62">
        <v>200</v>
      </c>
      <c r="G122" s="33"/>
      <c r="H122" s="33"/>
      <c r="I122" s="33"/>
      <c r="J122" s="145">
        <f>J123</f>
        <v>0.7</v>
      </c>
      <c r="K122" s="145">
        <f t="shared" si="10"/>
        <v>0.7</v>
      </c>
      <c r="L122" s="145">
        <f t="shared" si="10"/>
        <v>0.7</v>
      </c>
    </row>
    <row r="123" spans="1:12" s="274" customFormat="1" ht="51" x14ac:dyDescent="0.2">
      <c r="A123" s="62" t="s">
        <v>182</v>
      </c>
      <c r="B123" s="33" t="s">
        <v>176</v>
      </c>
      <c r="C123" s="33" t="s">
        <v>97</v>
      </c>
      <c r="D123" s="33" t="s">
        <v>170</v>
      </c>
      <c r="E123" s="33" t="s">
        <v>186</v>
      </c>
      <c r="F123" s="62">
        <v>240</v>
      </c>
      <c r="G123" s="33"/>
      <c r="H123" s="33"/>
      <c r="I123" s="33"/>
      <c r="J123" s="145">
        <f>J124</f>
        <v>0.7</v>
      </c>
      <c r="K123" s="145">
        <f t="shared" si="10"/>
        <v>0.7</v>
      </c>
      <c r="L123" s="145">
        <f t="shared" si="10"/>
        <v>0.7</v>
      </c>
    </row>
    <row r="124" spans="1:12" s="274" customFormat="1" x14ac:dyDescent="0.2">
      <c r="A124" s="62" t="s">
        <v>165</v>
      </c>
      <c r="B124" s="33" t="s">
        <v>176</v>
      </c>
      <c r="C124" s="33" t="s">
        <v>97</v>
      </c>
      <c r="D124" s="33" t="s">
        <v>170</v>
      </c>
      <c r="E124" s="33" t="s">
        <v>186</v>
      </c>
      <c r="F124" s="62">
        <v>240</v>
      </c>
      <c r="G124" s="33" t="s">
        <v>166</v>
      </c>
      <c r="H124" s="33"/>
      <c r="I124" s="33"/>
      <c r="J124" s="145">
        <f>J125</f>
        <v>0.7</v>
      </c>
      <c r="K124" s="145">
        <f t="shared" si="10"/>
        <v>0.7</v>
      </c>
      <c r="L124" s="145">
        <f t="shared" si="10"/>
        <v>0.7</v>
      </c>
    </row>
    <row r="125" spans="1:12" s="274" customFormat="1" ht="61.5" customHeight="1" x14ac:dyDescent="0.2">
      <c r="A125" s="62" t="s">
        <v>174</v>
      </c>
      <c r="B125" s="33" t="s">
        <v>176</v>
      </c>
      <c r="C125" s="33" t="s">
        <v>97</v>
      </c>
      <c r="D125" s="33" t="s">
        <v>170</v>
      </c>
      <c r="E125" s="33" t="s">
        <v>186</v>
      </c>
      <c r="F125" s="62">
        <v>240</v>
      </c>
      <c r="G125" s="33" t="s">
        <v>166</v>
      </c>
      <c r="H125" s="33" t="s">
        <v>175</v>
      </c>
      <c r="I125" s="33"/>
      <c r="J125" s="145">
        <f>J126</f>
        <v>0.7</v>
      </c>
      <c r="K125" s="145">
        <f t="shared" si="10"/>
        <v>0.7</v>
      </c>
      <c r="L125" s="145">
        <f t="shared" si="10"/>
        <v>0.7</v>
      </c>
    </row>
    <row r="126" spans="1:12" s="274" customFormat="1" ht="51" x14ac:dyDescent="0.2">
      <c r="A126" s="62" t="s">
        <v>14</v>
      </c>
      <c r="B126" s="33" t="s">
        <v>176</v>
      </c>
      <c r="C126" s="33" t="s">
        <v>97</v>
      </c>
      <c r="D126" s="33" t="s">
        <v>170</v>
      </c>
      <c r="E126" s="33" t="s">
        <v>186</v>
      </c>
      <c r="F126" s="62">
        <v>240</v>
      </c>
      <c r="G126" s="33" t="s">
        <v>166</v>
      </c>
      <c r="H126" s="33" t="s">
        <v>175</v>
      </c>
      <c r="I126" s="33">
        <v>923</v>
      </c>
      <c r="J126" s="145">
        <f>'Приложение 2'!J42</f>
        <v>0.7</v>
      </c>
      <c r="K126" s="145">
        <f>'Приложение 2'!K42</f>
        <v>0.7</v>
      </c>
      <c r="L126" s="145">
        <f>'Приложение 2'!L42</f>
        <v>0.7</v>
      </c>
    </row>
    <row r="127" spans="1:12" s="274" customFormat="1" ht="38.25" x14ac:dyDescent="0.2">
      <c r="A127" s="33" t="s">
        <v>49</v>
      </c>
      <c r="B127" s="33" t="s">
        <v>190</v>
      </c>
      <c r="C127" s="33">
        <v>1</v>
      </c>
      <c r="D127" s="33" t="s">
        <v>170</v>
      </c>
      <c r="E127" s="33" t="s">
        <v>50</v>
      </c>
      <c r="F127" s="33"/>
      <c r="G127" s="33"/>
      <c r="H127" s="33"/>
      <c r="I127" s="33"/>
      <c r="J127" s="145">
        <f>J128</f>
        <v>337.3</v>
      </c>
      <c r="K127" s="145">
        <f t="shared" ref="K127:L131" si="11">K128</f>
        <v>349.7</v>
      </c>
      <c r="L127" s="145">
        <f t="shared" si="11"/>
        <v>361.7</v>
      </c>
    </row>
    <row r="128" spans="1:12" s="274" customFormat="1" ht="25.5" x14ac:dyDescent="0.2">
      <c r="A128" s="264" t="s">
        <v>51</v>
      </c>
      <c r="B128" s="33" t="s">
        <v>190</v>
      </c>
      <c r="C128" s="33">
        <v>1</v>
      </c>
      <c r="D128" s="33" t="s">
        <v>170</v>
      </c>
      <c r="E128" s="33" t="s">
        <v>50</v>
      </c>
      <c r="F128" s="33" t="s">
        <v>52</v>
      </c>
      <c r="G128" s="33"/>
      <c r="H128" s="33"/>
      <c r="I128" s="33"/>
      <c r="J128" s="145">
        <f>J129</f>
        <v>337.3</v>
      </c>
      <c r="K128" s="145">
        <f t="shared" si="11"/>
        <v>349.7</v>
      </c>
      <c r="L128" s="145">
        <f t="shared" si="11"/>
        <v>361.7</v>
      </c>
    </row>
    <row r="129" spans="1:12" s="274" customFormat="1" ht="26.25" customHeight="1" x14ac:dyDescent="0.2">
      <c r="A129" s="50" t="s">
        <v>53</v>
      </c>
      <c r="B129" s="33" t="s">
        <v>190</v>
      </c>
      <c r="C129" s="33">
        <v>1</v>
      </c>
      <c r="D129" s="33" t="s">
        <v>170</v>
      </c>
      <c r="E129" s="33" t="s">
        <v>50</v>
      </c>
      <c r="F129" s="33" t="s">
        <v>54</v>
      </c>
      <c r="G129" s="33"/>
      <c r="H129" s="33"/>
      <c r="I129" s="33"/>
      <c r="J129" s="145">
        <f>J130</f>
        <v>337.3</v>
      </c>
      <c r="K129" s="145">
        <f t="shared" si="11"/>
        <v>349.7</v>
      </c>
      <c r="L129" s="145">
        <f t="shared" si="11"/>
        <v>361.7</v>
      </c>
    </row>
    <row r="130" spans="1:12" s="274" customFormat="1" ht="15" customHeight="1" x14ac:dyDescent="0.2">
      <c r="A130" s="50" t="s">
        <v>47</v>
      </c>
      <c r="B130" s="33" t="s">
        <v>190</v>
      </c>
      <c r="C130" s="33">
        <v>1</v>
      </c>
      <c r="D130" s="33" t="s">
        <v>170</v>
      </c>
      <c r="E130" s="33" t="s">
        <v>50</v>
      </c>
      <c r="F130" s="33" t="s">
        <v>54</v>
      </c>
      <c r="G130" s="33" t="s">
        <v>161</v>
      </c>
      <c r="H130" s="33"/>
      <c r="I130" s="33"/>
      <c r="J130" s="145">
        <f>J131</f>
        <v>337.3</v>
      </c>
      <c r="K130" s="145">
        <f t="shared" si="11"/>
        <v>349.7</v>
      </c>
      <c r="L130" s="145">
        <f t="shared" si="11"/>
        <v>361.7</v>
      </c>
    </row>
    <row r="131" spans="1:12" s="274" customFormat="1" ht="15.75" customHeight="1" x14ac:dyDescent="0.2">
      <c r="A131" s="50" t="s">
        <v>48</v>
      </c>
      <c r="B131" s="33" t="s">
        <v>190</v>
      </c>
      <c r="C131" s="33">
        <v>1</v>
      </c>
      <c r="D131" s="33" t="s">
        <v>170</v>
      </c>
      <c r="E131" s="33" t="s">
        <v>50</v>
      </c>
      <c r="F131" s="33" t="s">
        <v>54</v>
      </c>
      <c r="G131" s="33" t="s">
        <v>161</v>
      </c>
      <c r="H131" s="33" t="s">
        <v>166</v>
      </c>
      <c r="I131" s="33"/>
      <c r="J131" s="145">
        <f>J132</f>
        <v>337.3</v>
      </c>
      <c r="K131" s="145">
        <f t="shared" si="11"/>
        <v>349.7</v>
      </c>
      <c r="L131" s="145">
        <f t="shared" si="11"/>
        <v>361.7</v>
      </c>
    </row>
    <row r="132" spans="1:12" s="274" customFormat="1" ht="24" customHeight="1" x14ac:dyDescent="0.2">
      <c r="A132" s="49" t="s">
        <v>14</v>
      </c>
      <c r="B132" s="33" t="s">
        <v>190</v>
      </c>
      <c r="C132" s="33">
        <v>1</v>
      </c>
      <c r="D132" s="33" t="s">
        <v>170</v>
      </c>
      <c r="E132" s="33" t="s">
        <v>50</v>
      </c>
      <c r="F132" s="33" t="s">
        <v>54</v>
      </c>
      <c r="G132" s="33" t="s">
        <v>161</v>
      </c>
      <c r="H132" s="33" t="s">
        <v>166</v>
      </c>
      <c r="I132" s="33">
        <v>923</v>
      </c>
      <c r="J132" s="145">
        <f>'Приложение 2'!J161</f>
        <v>337.3</v>
      </c>
      <c r="K132" s="145">
        <f>'Приложение 2'!K161</f>
        <v>349.7</v>
      </c>
      <c r="L132" s="145">
        <f>'Приложение 2'!L161</f>
        <v>361.7</v>
      </c>
    </row>
    <row r="133" spans="1:12" s="274" customFormat="1" ht="25.5" x14ac:dyDescent="0.2">
      <c r="A133" s="149" t="s">
        <v>57</v>
      </c>
      <c r="B133" s="33" t="s">
        <v>190</v>
      </c>
      <c r="C133" s="33" t="s">
        <v>89</v>
      </c>
      <c r="D133" s="33" t="s">
        <v>170</v>
      </c>
      <c r="E133" s="33" t="s">
        <v>58</v>
      </c>
      <c r="F133" s="33"/>
      <c r="G133" s="33"/>
      <c r="H133" s="33"/>
      <c r="I133" s="33"/>
      <c r="J133" s="145">
        <f>J134</f>
        <v>5</v>
      </c>
      <c r="K133" s="145">
        <f t="shared" ref="K133:L137" si="12">K134</f>
        <v>5</v>
      </c>
      <c r="L133" s="145">
        <f t="shared" si="12"/>
        <v>5</v>
      </c>
    </row>
    <row r="134" spans="1:12" s="274" customFormat="1" ht="25.5" x14ac:dyDescent="0.2">
      <c r="A134" s="62" t="s">
        <v>59</v>
      </c>
      <c r="B134" s="33" t="s">
        <v>190</v>
      </c>
      <c r="C134" s="33" t="s">
        <v>89</v>
      </c>
      <c r="D134" s="33" t="s">
        <v>170</v>
      </c>
      <c r="E134" s="33" t="s">
        <v>58</v>
      </c>
      <c r="F134" s="33" t="s">
        <v>60</v>
      </c>
      <c r="G134" s="33"/>
      <c r="H134" s="33"/>
      <c r="I134" s="33"/>
      <c r="J134" s="145">
        <f>J135</f>
        <v>5</v>
      </c>
      <c r="K134" s="145">
        <f t="shared" si="12"/>
        <v>5</v>
      </c>
      <c r="L134" s="145">
        <f t="shared" si="12"/>
        <v>5</v>
      </c>
    </row>
    <row r="135" spans="1:12" s="274" customFormat="1" ht="14.25" customHeight="1" x14ac:dyDescent="0.2">
      <c r="A135" s="63" t="s">
        <v>61</v>
      </c>
      <c r="B135" s="264" t="s">
        <v>190</v>
      </c>
      <c r="C135" s="264" t="s">
        <v>89</v>
      </c>
      <c r="D135" s="264" t="s">
        <v>170</v>
      </c>
      <c r="E135" s="264" t="s">
        <v>58</v>
      </c>
      <c r="F135" s="264" t="s">
        <v>62</v>
      </c>
      <c r="G135" s="264"/>
      <c r="H135" s="264"/>
      <c r="I135" s="264"/>
      <c r="J135" s="128">
        <f>J136</f>
        <v>5</v>
      </c>
      <c r="K135" s="128">
        <f t="shared" si="12"/>
        <v>5</v>
      </c>
      <c r="L135" s="128">
        <f t="shared" si="12"/>
        <v>5</v>
      </c>
    </row>
    <row r="136" spans="1:12" s="274" customFormat="1" ht="14.25" customHeight="1" x14ac:dyDescent="0.2">
      <c r="A136" s="275" t="s">
        <v>55</v>
      </c>
      <c r="B136" s="264" t="s">
        <v>190</v>
      </c>
      <c r="C136" s="264" t="s">
        <v>89</v>
      </c>
      <c r="D136" s="264" t="s">
        <v>170</v>
      </c>
      <c r="E136" s="264" t="s">
        <v>58</v>
      </c>
      <c r="F136" s="264" t="s">
        <v>62</v>
      </c>
      <c r="G136" s="285" t="s">
        <v>56</v>
      </c>
      <c r="H136" s="33"/>
      <c r="I136" s="264"/>
      <c r="J136" s="128">
        <f>J137</f>
        <v>5</v>
      </c>
      <c r="K136" s="128">
        <f t="shared" si="12"/>
        <v>5</v>
      </c>
      <c r="L136" s="128">
        <f t="shared" si="12"/>
        <v>5</v>
      </c>
    </row>
    <row r="137" spans="1:12" s="274" customFormat="1" ht="31.5" customHeight="1" x14ac:dyDescent="0.2">
      <c r="A137" s="275" t="s">
        <v>1</v>
      </c>
      <c r="B137" s="264" t="s">
        <v>190</v>
      </c>
      <c r="C137" s="264" t="s">
        <v>89</v>
      </c>
      <c r="D137" s="264" t="s">
        <v>170</v>
      </c>
      <c r="E137" s="264" t="s">
        <v>58</v>
      </c>
      <c r="F137" s="264" t="s">
        <v>62</v>
      </c>
      <c r="G137" s="285" t="s">
        <v>56</v>
      </c>
      <c r="H137" s="33" t="s">
        <v>166</v>
      </c>
      <c r="I137" s="264"/>
      <c r="J137" s="128">
        <f>J138</f>
        <v>5</v>
      </c>
      <c r="K137" s="128">
        <f t="shared" si="12"/>
        <v>5</v>
      </c>
      <c r="L137" s="128">
        <f t="shared" si="12"/>
        <v>5</v>
      </c>
    </row>
    <row r="138" spans="1:12" s="274" customFormat="1" ht="51" x14ac:dyDescent="0.2">
      <c r="A138" s="63" t="s">
        <v>14</v>
      </c>
      <c r="B138" s="264" t="s">
        <v>190</v>
      </c>
      <c r="C138" s="264" t="s">
        <v>89</v>
      </c>
      <c r="D138" s="264" t="s">
        <v>170</v>
      </c>
      <c r="E138" s="264" t="s">
        <v>58</v>
      </c>
      <c r="F138" s="264" t="s">
        <v>62</v>
      </c>
      <c r="G138" s="285" t="s">
        <v>56</v>
      </c>
      <c r="H138" s="33" t="s">
        <v>166</v>
      </c>
      <c r="I138" s="264">
        <v>923</v>
      </c>
      <c r="J138" s="128">
        <f>'Приложение 2'!J168</f>
        <v>5</v>
      </c>
      <c r="K138" s="128">
        <f>'Приложение 2'!K168</f>
        <v>5</v>
      </c>
      <c r="L138" s="128">
        <f>'Приложение 2'!L168</f>
        <v>5</v>
      </c>
    </row>
    <row r="139" spans="1:12" s="274" customFormat="1" x14ac:dyDescent="0.2">
      <c r="A139" s="65" t="s">
        <v>63</v>
      </c>
      <c r="B139" s="70">
        <v>89</v>
      </c>
      <c r="C139" s="70">
        <v>1</v>
      </c>
      <c r="D139" s="35" t="s">
        <v>170</v>
      </c>
      <c r="E139" s="70">
        <v>41990</v>
      </c>
      <c r="F139" s="70"/>
      <c r="G139" s="35"/>
      <c r="H139" s="35"/>
      <c r="I139" s="35"/>
      <c r="J139" s="35" t="str">
        <f t="shared" ref="J139:L140" si="13">J140</f>
        <v>0</v>
      </c>
      <c r="K139" s="150">
        <f t="shared" si="13"/>
        <v>60.1</v>
      </c>
      <c r="L139" s="150">
        <f t="shared" si="13"/>
        <v>128.77000000000001</v>
      </c>
    </row>
    <row r="140" spans="1:12" s="274" customFormat="1" x14ac:dyDescent="0.2">
      <c r="A140" s="63" t="s">
        <v>183</v>
      </c>
      <c r="B140" s="116">
        <v>89</v>
      </c>
      <c r="C140" s="116">
        <v>1</v>
      </c>
      <c r="D140" s="67" t="s">
        <v>170</v>
      </c>
      <c r="E140" s="116">
        <v>41990</v>
      </c>
      <c r="F140" s="116">
        <v>800</v>
      </c>
      <c r="G140" s="67"/>
      <c r="H140" s="67"/>
      <c r="I140" s="67"/>
      <c r="J140" s="67" t="str">
        <f t="shared" si="13"/>
        <v>0</v>
      </c>
      <c r="K140" s="151">
        <f t="shared" si="13"/>
        <v>60.1</v>
      </c>
      <c r="L140" s="151">
        <f t="shared" si="13"/>
        <v>128.77000000000001</v>
      </c>
    </row>
    <row r="141" spans="1:12" s="274" customFormat="1" x14ac:dyDescent="0.2">
      <c r="A141" s="63" t="s">
        <v>198</v>
      </c>
      <c r="B141" s="116">
        <v>89</v>
      </c>
      <c r="C141" s="116">
        <v>1</v>
      </c>
      <c r="D141" s="67" t="s">
        <v>170</v>
      </c>
      <c r="E141" s="116">
        <v>41990</v>
      </c>
      <c r="F141" s="116">
        <v>870</v>
      </c>
      <c r="G141" s="67"/>
      <c r="H141" s="67"/>
      <c r="I141" s="67"/>
      <c r="J141" s="67" t="s">
        <v>169</v>
      </c>
      <c r="K141" s="151">
        <f t="shared" ref="K141:L143" si="14">K142</f>
        <v>60.1</v>
      </c>
      <c r="L141" s="151">
        <f t="shared" si="14"/>
        <v>128.77000000000001</v>
      </c>
    </row>
    <row r="142" spans="1:12" s="274" customFormat="1" x14ac:dyDescent="0.2">
      <c r="A142" s="65" t="s">
        <v>63</v>
      </c>
      <c r="B142" s="116">
        <v>89</v>
      </c>
      <c r="C142" s="116">
        <v>1</v>
      </c>
      <c r="D142" s="67" t="s">
        <v>170</v>
      </c>
      <c r="E142" s="116">
        <v>41990</v>
      </c>
      <c r="F142" s="116">
        <v>870</v>
      </c>
      <c r="G142" s="70">
        <v>99</v>
      </c>
      <c r="H142" s="70"/>
      <c r="I142" s="51"/>
      <c r="J142" s="51" t="s">
        <v>169</v>
      </c>
      <c r="K142" s="147">
        <f t="shared" si="14"/>
        <v>60.1</v>
      </c>
      <c r="L142" s="147">
        <f t="shared" si="14"/>
        <v>128.77000000000001</v>
      </c>
    </row>
    <row r="143" spans="1:12" s="274" customFormat="1" x14ac:dyDescent="0.2">
      <c r="A143" s="65" t="s">
        <v>63</v>
      </c>
      <c r="B143" s="116">
        <v>89</v>
      </c>
      <c r="C143" s="116">
        <v>1</v>
      </c>
      <c r="D143" s="67" t="s">
        <v>170</v>
      </c>
      <c r="E143" s="116">
        <v>41990</v>
      </c>
      <c r="F143" s="116">
        <v>870</v>
      </c>
      <c r="G143" s="70">
        <v>99</v>
      </c>
      <c r="H143" s="70">
        <v>99</v>
      </c>
      <c r="I143" s="51"/>
      <c r="J143" s="51" t="s">
        <v>169</v>
      </c>
      <c r="K143" s="147">
        <f t="shared" si="14"/>
        <v>60.1</v>
      </c>
      <c r="L143" s="147">
        <f t="shared" si="14"/>
        <v>128.77000000000001</v>
      </c>
    </row>
    <row r="144" spans="1:12" s="274" customFormat="1" ht="51" x14ac:dyDescent="0.2">
      <c r="A144" s="63" t="s">
        <v>14</v>
      </c>
      <c r="B144" s="116">
        <v>89</v>
      </c>
      <c r="C144" s="116">
        <v>1</v>
      </c>
      <c r="D144" s="67" t="s">
        <v>170</v>
      </c>
      <c r="E144" s="116">
        <v>41990</v>
      </c>
      <c r="F144" s="116">
        <v>870</v>
      </c>
      <c r="G144" s="70">
        <v>99</v>
      </c>
      <c r="H144" s="70">
        <v>99</v>
      </c>
      <c r="I144" s="51">
        <v>923</v>
      </c>
      <c r="J144" s="51" t="s">
        <v>169</v>
      </c>
      <c r="K144" s="51">
        <f>'Приложение 2'!K175</f>
        <v>60.1</v>
      </c>
      <c r="L144" s="51">
        <f>'Приложение 2'!L175</f>
        <v>128.77000000000001</v>
      </c>
    </row>
    <row r="145" spans="1:12" s="274" customFormat="1" ht="25.5" x14ac:dyDescent="0.2">
      <c r="A145" s="298" t="s">
        <v>239</v>
      </c>
      <c r="B145" s="292">
        <v>89</v>
      </c>
      <c r="C145" s="292">
        <v>1</v>
      </c>
      <c r="D145" s="50" t="s">
        <v>170</v>
      </c>
      <c r="E145" s="299" t="s">
        <v>240</v>
      </c>
      <c r="F145" s="292"/>
      <c r="G145" s="292"/>
      <c r="H145" s="292"/>
      <c r="I145" s="50"/>
      <c r="J145" s="180">
        <f>J146</f>
        <v>5</v>
      </c>
      <c r="K145" s="180">
        <f t="shared" ref="K145:L149" si="15">K146</f>
        <v>5</v>
      </c>
      <c r="L145" s="180">
        <f t="shared" si="15"/>
        <v>5</v>
      </c>
    </row>
    <row r="146" spans="1:12" s="274" customFormat="1" ht="38.25" x14ac:dyDescent="0.2">
      <c r="A146" s="298" t="s">
        <v>181</v>
      </c>
      <c r="B146" s="292">
        <v>89</v>
      </c>
      <c r="C146" s="292">
        <v>1</v>
      </c>
      <c r="D146" s="50" t="s">
        <v>170</v>
      </c>
      <c r="E146" s="299" t="s">
        <v>240</v>
      </c>
      <c r="F146" s="292">
        <v>200</v>
      </c>
      <c r="G146" s="292"/>
      <c r="H146" s="292"/>
      <c r="I146" s="50"/>
      <c r="J146" s="180">
        <f>J147</f>
        <v>5</v>
      </c>
      <c r="K146" s="180">
        <f t="shared" si="15"/>
        <v>5</v>
      </c>
      <c r="L146" s="180">
        <f t="shared" si="15"/>
        <v>5</v>
      </c>
    </row>
    <row r="147" spans="1:12" s="274" customFormat="1" ht="51" x14ac:dyDescent="0.2">
      <c r="A147" s="297" t="s">
        <v>182</v>
      </c>
      <c r="B147" s="292">
        <v>89</v>
      </c>
      <c r="C147" s="292">
        <v>1</v>
      </c>
      <c r="D147" s="50" t="s">
        <v>170</v>
      </c>
      <c r="E147" s="299" t="s">
        <v>240</v>
      </c>
      <c r="F147" s="292">
        <v>240</v>
      </c>
      <c r="G147" s="292"/>
      <c r="H147" s="292"/>
      <c r="I147" s="50"/>
      <c r="J147" s="180">
        <f>J148</f>
        <v>5</v>
      </c>
      <c r="K147" s="180">
        <f t="shared" si="15"/>
        <v>5</v>
      </c>
      <c r="L147" s="180">
        <f t="shared" si="15"/>
        <v>5</v>
      </c>
    </row>
    <row r="148" spans="1:12" s="274" customFormat="1" ht="25.5" x14ac:dyDescent="0.2">
      <c r="A148" s="298" t="s">
        <v>237</v>
      </c>
      <c r="B148" s="292">
        <v>89</v>
      </c>
      <c r="C148" s="292">
        <v>1</v>
      </c>
      <c r="D148" s="50" t="s">
        <v>170</v>
      </c>
      <c r="E148" s="299" t="s">
        <v>240</v>
      </c>
      <c r="F148" s="292">
        <v>240</v>
      </c>
      <c r="G148" s="33" t="s">
        <v>201</v>
      </c>
      <c r="H148" s="292"/>
      <c r="I148" s="50"/>
      <c r="J148" s="180">
        <f>J149</f>
        <v>5</v>
      </c>
      <c r="K148" s="180">
        <f t="shared" si="15"/>
        <v>5</v>
      </c>
      <c r="L148" s="180">
        <f t="shared" si="15"/>
        <v>5</v>
      </c>
    </row>
    <row r="149" spans="1:12" s="274" customFormat="1" ht="51" x14ac:dyDescent="0.2">
      <c r="A149" s="298" t="s">
        <v>238</v>
      </c>
      <c r="B149" s="292">
        <v>89</v>
      </c>
      <c r="C149" s="292">
        <v>1</v>
      </c>
      <c r="D149" s="50" t="s">
        <v>170</v>
      </c>
      <c r="E149" s="299" t="s">
        <v>240</v>
      </c>
      <c r="F149" s="292">
        <v>240</v>
      </c>
      <c r="G149" s="33" t="s">
        <v>201</v>
      </c>
      <c r="H149" s="292">
        <v>10</v>
      </c>
      <c r="I149" s="50"/>
      <c r="J149" s="180">
        <f>J150</f>
        <v>5</v>
      </c>
      <c r="K149" s="180">
        <f t="shared" si="15"/>
        <v>5</v>
      </c>
      <c r="L149" s="180">
        <f t="shared" si="15"/>
        <v>5</v>
      </c>
    </row>
    <row r="150" spans="1:12" s="274" customFormat="1" ht="51" x14ac:dyDescent="0.2">
      <c r="A150" s="63" t="s">
        <v>241</v>
      </c>
      <c r="B150" s="292">
        <v>89</v>
      </c>
      <c r="C150" s="292">
        <v>1</v>
      </c>
      <c r="D150" s="50" t="s">
        <v>170</v>
      </c>
      <c r="E150" s="299" t="s">
        <v>240</v>
      </c>
      <c r="F150" s="292">
        <v>240</v>
      </c>
      <c r="G150" s="33" t="s">
        <v>201</v>
      </c>
      <c r="H150" s="292">
        <v>10</v>
      </c>
      <c r="I150" s="50" t="s">
        <v>232</v>
      </c>
      <c r="J150" s="180">
        <f>'Приложение 2'!J70</f>
        <v>5</v>
      </c>
      <c r="K150" s="180">
        <f>'Приложение 2'!K70</f>
        <v>5</v>
      </c>
      <c r="L150" s="180">
        <f>'Приложение 2'!L70</f>
        <v>5</v>
      </c>
    </row>
    <row r="151" spans="1:12" s="274" customFormat="1" ht="25.5" x14ac:dyDescent="0.2">
      <c r="A151" s="300" t="s">
        <v>281</v>
      </c>
      <c r="B151" s="292">
        <v>89</v>
      </c>
      <c r="C151" s="292">
        <v>1</v>
      </c>
      <c r="D151" s="50" t="s">
        <v>170</v>
      </c>
      <c r="E151" s="301" t="s">
        <v>282</v>
      </c>
      <c r="F151" s="292"/>
      <c r="G151" s="50"/>
      <c r="H151" s="292"/>
      <c r="I151" s="50"/>
      <c r="J151" s="180">
        <f>J152</f>
        <v>85</v>
      </c>
      <c r="K151" s="180"/>
      <c r="L151" s="180"/>
    </row>
    <row r="152" spans="1:12" s="274" customFormat="1" ht="38.25" x14ac:dyDescent="0.2">
      <c r="A152" s="265" t="s">
        <v>226</v>
      </c>
      <c r="B152" s="292">
        <v>89</v>
      </c>
      <c r="C152" s="292">
        <v>1</v>
      </c>
      <c r="D152" s="50" t="s">
        <v>170</v>
      </c>
      <c r="E152" s="301" t="s">
        <v>282</v>
      </c>
      <c r="F152" s="292">
        <v>400</v>
      </c>
      <c r="G152" s="50"/>
      <c r="H152" s="292"/>
      <c r="I152" s="50"/>
      <c r="J152" s="180">
        <f>J153</f>
        <v>85</v>
      </c>
      <c r="K152" s="180"/>
      <c r="L152" s="180"/>
    </row>
    <row r="153" spans="1:12" s="274" customFormat="1" x14ac:dyDescent="0.2">
      <c r="A153" s="265" t="s">
        <v>227</v>
      </c>
      <c r="B153" s="293">
        <v>89</v>
      </c>
      <c r="C153" s="292">
        <v>1</v>
      </c>
      <c r="D153" s="50" t="s">
        <v>170</v>
      </c>
      <c r="E153" s="301" t="s">
        <v>282</v>
      </c>
      <c r="F153" s="292">
        <v>410</v>
      </c>
      <c r="G153" s="50"/>
      <c r="H153" s="292"/>
      <c r="I153" s="50"/>
      <c r="J153" s="180">
        <f>J154</f>
        <v>85</v>
      </c>
      <c r="K153" s="180"/>
      <c r="L153" s="180"/>
    </row>
    <row r="154" spans="1:12" s="274" customFormat="1" x14ac:dyDescent="0.2">
      <c r="A154" s="49" t="s">
        <v>205</v>
      </c>
      <c r="B154" s="293">
        <v>89</v>
      </c>
      <c r="C154" s="292">
        <v>1</v>
      </c>
      <c r="D154" s="50" t="s">
        <v>170</v>
      </c>
      <c r="E154" s="301" t="s">
        <v>282</v>
      </c>
      <c r="F154" s="292">
        <v>240</v>
      </c>
      <c r="G154" s="50" t="s">
        <v>175</v>
      </c>
      <c r="H154" s="292"/>
      <c r="I154" s="50"/>
      <c r="J154" s="180">
        <f>J155</f>
        <v>85</v>
      </c>
      <c r="K154" s="180"/>
      <c r="L154" s="180"/>
    </row>
    <row r="155" spans="1:12" s="274" customFormat="1" ht="25.5" x14ac:dyDescent="0.2">
      <c r="A155" s="49" t="s">
        <v>209</v>
      </c>
      <c r="B155" s="293">
        <v>89</v>
      </c>
      <c r="C155" s="292">
        <v>1</v>
      </c>
      <c r="D155" s="50" t="s">
        <v>170</v>
      </c>
      <c r="E155" s="301" t="s">
        <v>282</v>
      </c>
      <c r="F155" s="292">
        <v>240</v>
      </c>
      <c r="G155" s="50" t="s">
        <v>175</v>
      </c>
      <c r="H155" s="292">
        <v>12</v>
      </c>
      <c r="I155" s="50"/>
      <c r="J155" s="180">
        <f>J156</f>
        <v>85</v>
      </c>
      <c r="K155" s="180"/>
      <c r="L155" s="180"/>
    </row>
    <row r="156" spans="1:12" s="274" customFormat="1" ht="51" x14ac:dyDescent="0.2">
      <c r="A156" s="63" t="s">
        <v>241</v>
      </c>
      <c r="B156" s="293">
        <v>89</v>
      </c>
      <c r="C156" s="292">
        <v>1</v>
      </c>
      <c r="D156" s="50" t="s">
        <v>170</v>
      </c>
      <c r="E156" s="301" t="s">
        <v>282</v>
      </c>
      <c r="F156" s="292">
        <v>240</v>
      </c>
      <c r="G156" s="50" t="s">
        <v>175</v>
      </c>
      <c r="H156" s="292">
        <v>12</v>
      </c>
      <c r="I156" s="50" t="s">
        <v>232</v>
      </c>
      <c r="J156" s="180">
        <f>'Приложение 2'!J102</f>
        <v>85</v>
      </c>
      <c r="K156" s="180"/>
      <c r="L156" s="180"/>
    </row>
    <row r="157" spans="1:12" s="274" customFormat="1" x14ac:dyDescent="0.2">
      <c r="A157" s="34" t="s">
        <v>37</v>
      </c>
      <c r="B157" s="33" t="s">
        <v>190</v>
      </c>
      <c r="C157" s="33" t="s">
        <v>89</v>
      </c>
      <c r="D157" s="33" t="s">
        <v>170</v>
      </c>
      <c r="E157" s="33" t="s">
        <v>38</v>
      </c>
      <c r="F157" s="62"/>
      <c r="G157" s="33"/>
      <c r="H157" s="33"/>
      <c r="I157" s="283"/>
      <c r="J157" s="164">
        <f>J158</f>
        <v>259</v>
      </c>
      <c r="K157" s="164">
        <f t="shared" ref="K157:L161" si="16">K158</f>
        <v>75</v>
      </c>
      <c r="L157" s="164">
        <f t="shared" si="16"/>
        <v>35.200000000000003</v>
      </c>
    </row>
    <row r="158" spans="1:12" s="274" customFormat="1" ht="38.25" x14ac:dyDescent="0.2">
      <c r="A158" s="63" t="s">
        <v>181</v>
      </c>
      <c r="B158" s="33" t="s">
        <v>190</v>
      </c>
      <c r="C158" s="33" t="s">
        <v>89</v>
      </c>
      <c r="D158" s="33" t="s">
        <v>170</v>
      </c>
      <c r="E158" s="33" t="s">
        <v>38</v>
      </c>
      <c r="F158" s="62">
        <v>200</v>
      </c>
      <c r="G158" s="33"/>
      <c r="H158" s="33"/>
      <c r="I158" s="33"/>
      <c r="J158" s="145">
        <f>J159</f>
        <v>259</v>
      </c>
      <c r="K158" s="145">
        <f t="shared" si="16"/>
        <v>75</v>
      </c>
      <c r="L158" s="145">
        <f t="shared" si="16"/>
        <v>35.200000000000003</v>
      </c>
    </row>
    <row r="159" spans="1:12" s="274" customFormat="1" ht="51" x14ac:dyDescent="0.2">
      <c r="A159" s="62" t="s">
        <v>182</v>
      </c>
      <c r="B159" s="33" t="s">
        <v>190</v>
      </c>
      <c r="C159" s="33" t="s">
        <v>89</v>
      </c>
      <c r="D159" s="33" t="s">
        <v>170</v>
      </c>
      <c r="E159" s="33" t="s">
        <v>38</v>
      </c>
      <c r="F159" s="62">
        <v>240</v>
      </c>
      <c r="G159" s="33"/>
      <c r="H159" s="33"/>
      <c r="I159" s="33"/>
      <c r="J159" s="145">
        <f>J160</f>
        <v>259</v>
      </c>
      <c r="K159" s="145">
        <f t="shared" si="16"/>
        <v>75</v>
      </c>
      <c r="L159" s="145">
        <f t="shared" si="16"/>
        <v>35.200000000000003</v>
      </c>
    </row>
    <row r="160" spans="1:12" s="274" customFormat="1" ht="25.5" x14ac:dyDescent="0.2">
      <c r="A160" s="149" t="s">
        <v>31</v>
      </c>
      <c r="B160" s="33" t="s">
        <v>190</v>
      </c>
      <c r="C160" s="33" t="s">
        <v>89</v>
      </c>
      <c r="D160" s="33" t="s">
        <v>170</v>
      </c>
      <c r="E160" s="33" t="s">
        <v>38</v>
      </c>
      <c r="F160" s="62">
        <v>240</v>
      </c>
      <c r="G160" s="33" t="s">
        <v>32</v>
      </c>
      <c r="H160" s="33"/>
      <c r="I160" s="33"/>
      <c r="J160" s="145">
        <f>J161</f>
        <v>259</v>
      </c>
      <c r="K160" s="145">
        <f t="shared" si="16"/>
        <v>75</v>
      </c>
      <c r="L160" s="145">
        <f t="shared" si="16"/>
        <v>35.200000000000003</v>
      </c>
    </row>
    <row r="161" spans="1:12" s="274" customFormat="1" x14ac:dyDescent="0.2">
      <c r="A161" s="62" t="s">
        <v>36</v>
      </c>
      <c r="B161" s="33" t="s">
        <v>190</v>
      </c>
      <c r="C161" s="33" t="s">
        <v>89</v>
      </c>
      <c r="D161" s="33" t="s">
        <v>170</v>
      </c>
      <c r="E161" s="33" t="s">
        <v>38</v>
      </c>
      <c r="F161" s="62">
        <v>240</v>
      </c>
      <c r="G161" s="33" t="s">
        <v>32</v>
      </c>
      <c r="H161" s="33" t="s">
        <v>201</v>
      </c>
      <c r="I161" s="33"/>
      <c r="J161" s="145">
        <f>J162</f>
        <v>259</v>
      </c>
      <c r="K161" s="145">
        <f t="shared" si="16"/>
        <v>75</v>
      </c>
      <c r="L161" s="145">
        <f t="shared" si="16"/>
        <v>35.200000000000003</v>
      </c>
    </row>
    <row r="162" spans="1:12" s="274" customFormat="1" ht="51" x14ac:dyDescent="0.2">
      <c r="A162" s="62" t="s">
        <v>14</v>
      </c>
      <c r="B162" s="33" t="s">
        <v>190</v>
      </c>
      <c r="C162" s="33" t="s">
        <v>89</v>
      </c>
      <c r="D162" s="33" t="s">
        <v>170</v>
      </c>
      <c r="E162" s="33" t="s">
        <v>38</v>
      </c>
      <c r="F162" s="62">
        <v>240</v>
      </c>
      <c r="G162" s="33" t="s">
        <v>32</v>
      </c>
      <c r="H162" s="33" t="s">
        <v>201</v>
      </c>
      <c r="I162" s="33">
        <v>923</v>
      </c>
      <c r="J162" s="145">
        <f>'Приложение 2'!J140</f>
        <v>259</v>
      </c>
      <c r="K162" s="145">
        <f>'Приложение 2'!K140</f>
        <v>75</v>
      </c>
      <c r="L162" s="145">
        <f>'Приложение 2'!L140</f>
        <v>35.200000000000003</v>
      </c>
    </row>
    <row r="163" spans="1:12" s="274" customFormat="1" ht="17.25" customHeight="1" x14ac:dyDescent="0.2">
      <c r="A163" s="34" t="s">
        <v>39</v>
      </c>
      <c r="B163" s="33" t="s">
        <v>190</v>
      </c>
      <c r="C163" s="33" t="s">
        <v>89</v>
      </c>
      <c r="D163" s="33" t="s">
        <v>170</v>
      </c>
      <c r="E163" s="33" t="s">
        <v>40</v>
      </c>
      <c r="F163" s="62"/>
      <c r="G163" s="33"/>
      <c r="H163" s="33"/>
      <c r="I163" s="33"/>
      <c r="J163" s="145">
        <f>J164</f>
        <v>192.03800000000001</v>
      </c>
      <c r="K163" s="145">
        <f t="shared" ref="K163:L167" si="17">K164</f>
        <v>39.500000000000014</v>
      </c>
      <c r="L163" s="145">
        <f t="shared" si="17"/>
        <v>45.800000000000011</v>
      </c>
    </row>
    <row r="164" spans="1:12" s="274" customFormat="1" ht="38.25" x14ac:dyDescent="0.2">
      <c r="A164" s="63" t="s">
        <v>181</v>
      </c>
      <c r="B164" s="33" t="s">
        <v>190</v>
      </c>
      <c r="C164" s="33" t="s">
        <v>89</v>
      </c>
      <c r="D164" s="33" t="s">
        <v>170</v>
      </c>
      <c r="E164" s="33" t="s">
        <v>40</v>
      </c>
      <c r="F164" s="62">
        <v>200</v>
      </c>
      <c r="G164" s="33"/>
      <c r="H164" s="33"/>
      <c r="I164" s="33"/>
      <c r="J164" s="145">
        <f>J165</f>
        <v>192.03800000000001</v>
      </c>
      <c r="K164" s="145">
        <f t="shared" si="17"/>
        <v>39.500000000000014</v>
      </c>
      <c r="L164" s="145">
        <f t="shared" si="17"/>
        <v>45.800000000000011</v>
      </c>
    </row>
    <row r="165" spans="1:12" s="274" customFormat="1" ht="51" x14ac:dyDescent="0.2">
      <c r="A165" s="62" t="s">
        <v>182</v>
      </c>
      <c r="B165" s="33" t="s">
        <v>190</v>
      </c>
      <c r="C165" s="33" t="s">
        <v>89</v>
      </c>
      <c r="D165" s="33" t="s">
        <v>170</v>
      </c>
      <c r="E165" s="33" t="s">
        <v>40</v>
      </c>
      <c r="F165" s="62">
        <v>240</v>
      </c>
      <c r="G165" s="33"/>
      <c r="H165" s="33"/>
      <c r="I165" s="33"/>
      <c r="J165" s="145">
        <f>J166</f>
        <v>192.03800000000001</v>
      </c>
      <c r="K165" s="145">
        <f t="shared" si="17"/>
        <v>39.500000000000014</v>
      </c>
      <c r="L165" s="145">
        <f t="shared" si="17"/>
        <v>45.800000000000011</v>
      </c>
    </row>
    <row r="166" spans="1:12" s="274" customFormat="1" ht="25.5" x14ac:dyDescent="0.2">
      <c r="A166" s="149" t="s">
        <v>31</v>
      </c>
      <c r="B166" s="33" t="s">
        <v>190</v>
      </c>
      <c r="C166" s="33" t="s">
        <v>89</v>
      </c>
      <c r="D166" s="33" t="s">
        <v>170</v>
      </c>
      <c r="E166" s="33" t="s">
        <v>40</v>
      </c>
      <c r="F166" s="62">
        <v>240</v>
      </c>
      <c r="G166" s="33" t="s">
        <v>32</v>
      </c>
      <c r="H166" s="33"/>
      <c r="I166" s="33"/>
      <c r="J166" s="145">
        <f>J167</f>
        <v>192.03800000000001</v>
      </c>
      <c r="K166" s="145">
        <f t="shared" si="17"/>
        <v>39.500000000000014</v>
      </c>
      <c r="L166" s="145">
        <f t="shared" si="17"/>
        <v>45.800000000000011</v>
      </c>
    </row>
    <row r="167" spans="1:12" s="274" customFormat="1" x14ac:dyDescent="0.2">
      <c r="A167" s="62" t="s">
        <v>36</v>
      </c>
      <c r="B167" s="33" t="s">
        <v>190</v>
      </c>
      <c r="C167" s="33" t="s">
        <v>89</v>
      </c>
      <c r="D167" s="33" t="s">
        <v>170</v>
      </c>
      <c r="E167" s="33" t="s">
        <v>40</v>
      </c>
      <c r="F167" s="62">
        <v>240</v>
      </c>
      <c r="G167" s="33" t="s">
        <v>32</v>
      </c>
      <c r="H167" s="33" t="s">
        <v>201</v>
      </c>
      <c r="I167" s="33"/>
      <c r="J167" s="145">
        <f>J168</f>
        <v>192.03800000000001</v>
      </c>
      <c r="K167" s="145">
        <f t="shared" si="17"/>
        <v>39.500000000000014</v>
      </c>
      <c r="L167" s="145">
        <f t="shared" si="17"/>
        <v>45.800000000000011</v>
      </c>
    </row>
    <row r="168" spans="1:12" s="274" customFormat="1" ht="51" x14ac:dyDescent="0.2">
      <c r="A168" s="62" t="s">
        <v>14</v>
      </c>
      <c r="B168" s="33" t="s">
        <v>190</v>
      </c>
      <c r="C168" s="33" t="s">
        <v>89</v>
      </c>
      <c r="D168" s="33" t="s">
        <v>170</v>
      </c>
      <c r="E168" s="33" t="s">
        <v>40</v>
      </c>
      <c r="F168" s="62">
        <v>240</v>
      </c>
      <c r="G168" s="33" t="s">
        <v>32</v>
      </c>
      <c r="H168" s="33" t="s">
        <v>201</v>
      </c>
      <c r="I168" s="33">
        <v>923</v>
      </c>
      <c r="J168" s="145">
        <f>'Приложение 2'!J143</f>
        <v>192.03800000000001</v>
      </c>
      <c r="K168" s="145">
        <f>'Приложение 2'!K143</f>
        <v>39.500000000000014</v>
      </c>
      <c r="L168" s="145">
        <f>'Приложение 2'!L143</f>
        <v>45.800000000000011</v>
      </c>
    </row>
    <row r="169" spans="1:12" s="274" customFormat="1" ht="87.75" customHeight="1" x14ac:dyDescent="0.2">
      <c r="A169" s="290" t="s">
        <v>86</v>
      </c>
      <c r="B169" s="33" t="s">
        <v>190</v>
      </c>
      <c r="C169" s="33" t="s">
        <v>89</v>
      </c>
      <c r="D169" s="33" t="s">
        <v>170</v>
      </c>
      <c r="E169" s="33" t="s">
        <v>34</v>
      </c>
      <c r="F169" s="62"/>
      <c r="G169" s="33"/>
      <c r="H169" s="33"/>
      <c r="I169" s="33"/>
      <c r="J169" s="145">
        <f>J170</f>
        <v>1</v>
      </c>
      <c r="K169" s="145">
        <f t="shared" ref="K169:L173" si="18">K170</f>
        <v>1</v>
      </c>
      <c r="L169" s="145">
        <f t="shared" si="18"/>
        <v>1</v>
      </c>
    </row>
    <row r="170" spans="1:12" s="274" customFormat="1" ht="38.25" x14ac:dyDescent="0.2">
      <c r="A170" s="63" t="s">
        <v>181</v>
      </c>
      <c r="B170" s="33" t="s">
        <v>190</v>
      </c>
      <c r="C170" s="33" t="s">
        <v>89</v>
      </c>
      <c r="D170" s="33" t="s">
        <v>170</v>
      </c>
      <c r="E170" s="33" t="s">
        <v>34</v>
      </c>
      <c r="F170" s="62">
        <v>200</v>
      </c>
      <c r="G170" s="33"/>
      <c r="H170" s="33"/>
      <c r="I170" s="33"/>
      <c r="J170" s="145">
        <f>J171</f>
        <v>1</v>
      </c>
      <c r="K170" s="145">
        <f t="shared" si="18"/>
        <v>1</v>
      </c>
      <c r="L170" s="145">
        <f t="shared" si="18"/>
        <v>1</v>
      </c>
    </row>
    <row r="171" spans="1:12" s="274" customFormat="1" ht="51" x14ac:dyDescent="0.2">
      <c r="A171" s="62" t="s">
        <v>182</v>
      </c>
      <c r="B171" s="33" t="s">
        <v>190</v>
      </c>
      <c r="C171" s="33" t="s">
        <v>89</v>
      </c>
      <c r="D171" s="33" t="s">
        <v>170</v>
      </c>
      <c r="E171" s="33" t="s">
        <v>34</v>
      </c>
      <c r="F171" s="62">
        <v>240</v>
      </c>
      <c r="G171" s="33"/>
      <c r="H171" s="33"/>
      <c r="I171" s="33"/>
      <c r="J171" s="145">
        <f>J172</f>
        <v>1</v>
      </c>
      <c r="K171" s="145">
        <f t="shared" si="18"/>
        <v>1</v>
      </c>
      <c r="L171" s="145">
        <f t="shared" si="18"/>
        <v>1</v>
      </c>
    </row>
    <row r="172" spans="1:12" s="274" customFormat="1" ht="25.5" x14ac:dyDescent="0.2">
      <c r="A172" s="149" t="s">
        <v>31</v>
      </c>
      <c r="B172" s="33" t="s">
        <v>190</v>
      </c>
      <c r="C172" s="33" t="s">
        <v>89</v>
      </c>
      <c r="D172" s="33" t="s">
        <v>170</v>
      </c>
      <c r="E172" s="33" t="s">
        <v>34</v>
      </c>
      <c r="F172" s="62">
        <v>240</v>
      </c>
      <c r="G172" s="33" t="s">
        <v>32</v>
      </c>
      <c r="H172" s="33"/>
      <c r="I172" s="33"/>
      <c r="J172" s="145">
        <f>J173</f>
        <v>1</v>
      </c>
      <c r="K172" s="145">
        <f t="shared" si="18"/>
        <v>1</v>
      </c>
      <c r="L172" s="145">
        <f t="shared" si="18"/>
        <v>1</v>
      </c>
    </row>
    <row r="173" spans="1:12" s="274" customFormat="1" x14ac:dyDescent="0.2">
      <c r="A173" s="62" t="s">
        <v>33</v>
      </c>
      <c r="B173" s="33" t="s">
        <v>190</v>
      </c>
      <c r="C173" s="33" t="s">
        <v>89</v>
      </c>
      <c r="D173" s="33" t="s">
        <v>170</v>
      </c>
      <c r="E173" s="33" t="s">
        <v>34</v>
      </c>
      <c r="F173" s="62">
        <v>240</v>
      </c>
      <c r="G173" s="33" t="s">
        <v>32</v>
      </c>
      <c r="H173" s="33" t="s">
        <v>168</v>
      </c>
      <c r="I173" s="33"/>
      <c r="J173" s="145">
        <f>J174</f>
        <v>1</v>
      </c>
      <c r="K173" s="145">
        <f t="shared" si="18"/>
        <v>1</v>
      </c>
      <c r="L173" s="145">
        <f t="shared" si="18"/>
        <v>1</v>
      </c>
    </row>
    <row r="174" spans="1:12" s="274" customFormat="1" ht="51" x14ac:dyDescent="0.2">
      <c r="A174" s="62" t="s">
        <v>14</v>
      </c>
      <c r="B174" s="33" t="s">
        <v>190</v>
      </c>
      <c r="C174" s="33" t="s">
        <v>89</v>
      </c>
      <c r="D174" s="33" t="s">
        <v>170</v>
      </c>
      <c r="E174" s="33" t="s">
        <v>34</v>
      </c>
      <c r="F174" s="62">
        <v>240</v>
      </c>
      <c r="G174" s="33" t="s">
        <v>32</v>
      </c>
      <c r="H174" s="33" t="s">
        <v>168</v>
      </c>
      <c r="I174" s="33">
        <v>923</v>
      </c>
      <c r="J174" s="145">
        <f>'Приложение 2'!J125</f>
        <v>1</v>
      </c>
      <c r="K174" s="145">
        <f>'Приложение 2'!K125</f>
        <v>1</v>
      </c>
      <c r="L174" s="145">
        <f>'Приложение 2'!L125</f>
        <v>1</v>
      </c>
    </row>
    <row r="175" spans="1:12" s="274" customFormat="1" ht="153" x14ac:dyDescent="0.2">
      <c r="A175" s="62" t="s">
        <v>0</v>
      </c>
      <c r="B175" s="33" t="s">
        <v>190</v>
      </c>
      <c r="C175" s="33" t="s">
        <v>89</v>
      </c>
      <c r="D175" s="33" t="s">
        <v>170</v>
      </c>
      <c r="E175" s="33" t="s">
        <v>46</v>
      </c>
      <c r="F175" s="62"/>
      <c r="G175" s="33"/>
      <c r="H175" s="33"/>
      <c r="I175" s="33"/>
      <c r="J175" s="145">
        <f>J176</f>
        <v>1</v>
      </c>
      <c r="K175" s="145">
        <f t="shared" ref="K175:L179" si="19">K176</f>
        <v>1</v>
      </c>
      <c r="L175" s="145">
        <f t="shared" si="19"/>
        <v>1</v>
      </c>
    </row>
    <row r="176" spans="1:12" s="274" customFormat="1" ht="38.25" x14ac:dyDescent="0.2">
      <c r="A176" s="63" t="s">
        <v>181</v>
      </c>
      <c r="B176" s="33" t="s">
        <v>190</v>
      </c>
      <c r="C176" s="33" t="s">
        <v>89</v>
      </c>
      <c r="D176" s="33" t="s">
        <v>170</v>
      </c>
      <c r="E176" s="33" t="s">
        <v>46</v>
      </c>
      <c r="F176" s="62">
        <v>200</v>
      </c>
      <c r="G176" s="33"/>
      <c r="H176" s="33"/>
      <c r="I176" s="33"/>
      <c r="J176" s="145">
        <f>J177</f>
        <v>1</v>
      </c>
      <c r="K176" s="145">
        <f t="shared" si="19"/>
        <v>1</v>
      </c>
      <c r="L176" s="145">
        <f t="shared" si="19"/>
        <v>1</v>
      </c>
    </row>
    <row r="177" spans="1:12" s="274" customFormat="1" ht="51" x14ac:dyDescent="0.2">
      <c r="A177" s="62" t="s">
        <v>182</v>
      </c>
      <c r="B177" s="33" t="s">
        <v>190</v>
      </c>
      <c r="C177" s="33" t="s">
        <v>89</v>
      </c>
      <c r="D177" s="33" t="s">
        <v>170</v>
      </c>
      <c r="E177" s="33" t="s">
        <v>46</v>
      </c>
      <c r="F177" s="62">
        <v>240</v>
      </c>
      <c r="G177" s="33"/>
      <c r="H177" s="33"/>
      <c r="I177" s="33"/>
      <c r="J177" s="145">
        <f>J178</f>
        <v>1</v>
      </c>
      <c r="K177" s="145">
        <f t="shared" si="19"/>
        <v>1</v>
      </c>
      <c r="L177" s="145">
        <f t="shared" si="19"/>
        <v>1</v>
      </c>
    </row>
    <row r="178" spans="1:12" s="274" customFormat="1" x14ac:dyDescent="0.2">
      <c r="A178" s="62" t="s">
        <v>42</v>
      </c>
      <c r="B178" s="33" t="s">
        <v>190</v>
      </c>
      <c r="C178" s="33" t="s">
        <v>89</v>
      </c>
      <c r="D178" s="33" t="s">
        <v>170</v>
      </c>
      <c r="E178" s="33" t="s">
        <v>46</v>
      </c>
      <c r="F178" s="62">
        <v>240</v>
      </c>
      <c r="G178" s="33" t="s">
        <v>43</v>
      </c>
      <c r="H178" s="33"/>
      <c r="I178" s="33"/>
      <c r="J178" s="145">
        <f>J179</f>
        <v>1</v>
      </c>
      <c r="K178" s="145">
        <f t="shared" si="19"/>
        <v>1</v>
      </c>
      <c r="L178" s="145">
        <f t="shared" si="19"/>
        <v>1</v>
      </c>
    </row>
    <row r="179" spans="1:12" s="274" customFormat="1" x14ac:dyDescent="0.2">
      <c r="A179" s="62" t="s">
        <v>44</v>
      </c>
      <c r="B179" s="33" t="s">
        <v>190</v>
      </c>
      <c r="C179" s="33" t="s">
        <v>89</v>
      </c>
      <c r="D179" s="33" t="s">
        <v>170</v>
      </c>
      <c r="E179" s="33" t="s">
        <v>46</v>
      </c>
      <c r="F179" s="62">
        <v>240</v>
      </c>
      <c r="G179" s="33" t="s">
        <v>43</v>
      </c>
      <c r="H179" s="33" t="s">
        <v>166</v>
      </c>
      <c r="I179" s="33"/>
      <c r="J179" s="145">
        <f>J180</f>
        <v>1</v>
      </c>
      <c r="K179" s="145">
        <f t="shared" si="19"/>
        <v>1</v>
      </c>
      <c r="L179" s="145">
        <f t="shared" si="19"/>
        <v>1</v>
      </c>
    </row>
    <row r="180" spans="1:12" s="274" customFormat="1" ht="51" x14ac:dyDescent="0.2">
      <c r="A180" s="62" t="s">
        <v>14</v>
      </c>
      <c r="B180" s="33" t="s">
        <v>190</v>
      </c>
      <c r="C180" s="33" t="s">
        <v>89</v>
      </c>
      <c r="D180" s="33" t="s">
        <v>170</v>
      </c>
      <c r="E180" s="33" t="s">
        <v>46</v>
      </c>
      <c r="F180" s="62">
        <v>240</v>
      </c>
      <c r="G180" s="33" t="s">
        <v>43</v>
      </c>
      <c r="H180" s="33" t="s">
        <v>166</v>
      </c>
      <c r="I180" s="33">
        <v>923</v>
      </c>
      <c r="J180" s="145">
        <f>'Приложение 2'!J154</f>
        <v>1</v>
      </c>
      <c r="K180" s="145">
        <f>'Приложение 2'!K154</f>
        <v>1</v>
      </c>
      <c r="L180" s="145">
        <f>'Приложение 2'!L154</f>
        <v>1</v>
      </c>
    </row>
    <row r="181" spans="1:12" s="274" customFormat="1" ht="114.75" x14ac:dyDescent="0.2">
      <c r="A181" s="290" t="s">
        <v>88</v>
      </c>
      <c r="B181" s="33" t="s">
        <v>190</v>
      </c>
      <c r="C181" s="33" t="s">
        <v>89</v>
      </c>
      <c r="D181" s="33" t="s">
        <v>170</v>
      </c>
      <c r="E181" s="33" t="s">
        <v>41</v>
      </c>
      <c r="F181" s="62"/>
      <c r="G181" s="33"/>
      <c r="H181" s="33"/>
      <c r="I181" s="33"/>
      <c r="J181" s="145">
        <f>J182</f>
        <v>1</v>
      </c>
      <c r="K181" s="145">
        <f t="shared" ref="K181:L185" si="20">K182</f>
        <v>1</v>
      </c>
      <c r="L181" s="145">
        <f t="shared" si="20"/>
        <v>1</v>
      </c>
    </row>
    <row r="182" spans="1:12" s="274" customFormat="1" ht="38.25" x14ac:dyDescent="0.2">
      <c r="A182" s="63" t="s">
        <v>181</v>
      </c>
      <c r="B182" s="33" t="s">
        <v>190</v>
      </c>
      <c r="C182" s="33" t="s">
        <v>89</v>
      </c>
      <c r="D182" s="33" t="s">
        <v>170</v>
      </c>
      <c r="E182" s="33" t="s">
        <v>41</v>
      </c>
      <c r="F182" s="62">
        <v>200</v>
      </c>
      <c r="G182" s="33"/>
      <c r="H182" s="33"/>
      <c r="I182" s="33"/>
      <c r="J182" s="145">
        <f>J183</f>
        <v>1</v>
      </c>
      <c r="K182" s="145">
        <f t="shared" si="20"/>
        <v>1</v>
      </c>
      <c r="L182" s="145">
        <f t="shared" si="20"/>
        <v>1</v>
      </c>
    </row>
    <row r="183" spans="1:12" s="274" customFormat="1" ht="51" x14ac:dyDescent="0.2">
      <c r="A183" s="62" t="s">
        <v>182</v>
      </c>
      <c r="B183" s="33" t="s">
        <v>190</v>
      </c>
      <c r="C183" s="33" t="s">
        <v>89</v>
      </c>
      <c r="D183" s="33" t="s">
        <v>170</v>
      </c>
      <c r="E183" s="33" t="s">
        <v>41</v>
      </c>
      <c r="F183" s="62">
        <v>240</v>
      </c>
      <c r="G183" s="33"/>
      <c r="H183" s="33"/>
      <c r="I183" s="33"/>
      <c r="J183" s="145">
        <f>J184</f>
        <v>1</v>
      </c>
      <c r="K183" s="145">
        <f t="shared" si="20"/>
        <v>1</v>
      </c>
      <c r="L183" s="145">
        <f t="shared" si="20"/>
        <v>1</v>
      </c>
    </row>
    <row r="184" spans="1:12" s="274" customFormat="1" ht="25.5" x14ac:dyDescent="0.2">
      <c r="A184" s="149" t="s">
        <v>31</v>
      </c>
      <c r="B184" s="33" t="s">
        <v>190</v>
      </c>
      <c r="C184" s="33" t="s">
        <v>89</v>
      </c>
      <c r="D184" s="33" t="s">
        <v>170</v>
      </c>
      <c r="E184" s="33" t="s">
        <v>41</v>
      </c>
      <c r="F184" s="62">
        <v>240</v>
      </c>
      <c r="G184" s="33" t="s">
        <v>32</v>
      </c>
      <c r="H184" s="33"/>
      <c r="I184" s="33"/>
      <c r="J184" s="145">
        <f>J185</f>
        <v>1</v>
      </c>
      <c r="K184" s="145">
        <f t="shared" si="20"/>
        <v>1</v>
      </c>
      <c r="L184" s="145">
        <f t="shared" si="20"/>
        <v>1</v>
      </c>
    </row>
    <row r="185" spans="1:12" s="274" customFormat="1" x14ac:dyDescent="0.2">
      <c r="A185" s="62" t="s">
        <v>36</v>
      </c>
      <c r="B185" s="33" t="s">
        <v>190</v>
      </c>
      <c r="C185" s="33" t="s">
        <v>89</v>
      </c>
      <c r="D185" s="33" t="s">
        <v>170</v>
      </c>
      <c r="E185" s="33" t="s">
        <v>41</v>
      </c>
      <c r="F185" s="62">
        <v>240</v>
      </c>
      <c r="G185" s="33" t="s">
        <v>32</v>
      </c>
      <c r="H185" s="33" t="s">
        <v>201</v>
      </c>
      <c r="I185" s="33"/>
      <c r="J185" s="145">
        <f>J186</f>
        <v>1</v>
      </c>
      <c r="K185" s="145">
        <f t="shared" si="20"/>
        <v>1</v>
      </c>
      <c r="L185" s="145">
        <f t="shared" si="20"/>
        <v>1</v>
      </c>
    </row>
    <row r="186" spans="1:12" s="274" customFormat="1" ht="51" x14ac:dyDescent="0.2">
      <c r="A186" s="62" t="s">
        <v>14</v>
      </c>
      <c r="B186" s="33" t="s">
        <v>190</v>
      </c>
      <c r="C186" s="33" t="s">
        <v>89</v>
      </c>
      <c r="D186" s="33" t="s">
        <v>170</v>
      </c>
      <c r="E186" s="33" t="s">
        <v>41</v>
      </c>
      <c r="F186" s="62">
        <v>240</v>
      </c>
      <c r="G186" s="33" t="s">
        <v>32</v>
      </c>
      <c r="H186" s="33" t="s">
        <v>201</v>
      </c>
      <c r="I186" s="33">
        <v>923</v>
      </c>
      <c r="J186" s="145">
        <f>'Приложение 2'!J146</f>
        <v>1</v>
      </c>
      <c r="K186" s="145">
        <f>'Приложение 2'!K146</f>
        <v>1</v>
      </c>
      <c r="L186" s="145">
        <f>'Приложение 2'!L146</f>
        <v>1</v>
      </c>
    </row>
    <row r="187" spans="1:12" s="274" customFormat="1" ht="76.5" x14ac:dyDescent="0.2">
      <c r="A187" s="62" t="s">
        <v>87</v>
      </c>
      <c r="B187" s="33" t="s">
        <v>190</v>
      </c>
      <c r="C187" s="33" t="s">
        <v>89</v>
      </c>
      <c r="D187" s="33" t="s">
        <v>170</v>
      </c>
      <c r="E187" s="33" t="s">
        <v>35</v>
      </c>
      <c r="F187" s="62"/>
      <c r="G187" s="33"/>
      <c r="H187" s="33"/>
      <c r="I187" s="33"/>
      <c r="J187" s="145">
        <f>J188</f>
        <v>1</v>
      </c>
      <c r="K187" s="145">
        <f t="shared" ref="K187:L191" si="21">K188</f>
        <v>1</v>
      </c>
      <c r="L187" s="145">
        <f t="shared" si="21"/>
        <v>1</v>
      </c>
    </row>
    <row r="188" spans="1:12" s="274" customFormat="1" ht="38.25" x14ac:dyDescent="0.2">
      <c r="A188" s="63" t="s">
        <v>181</v>
      </c>
      <c r="B188" s="33" t="s">
        <v>190</v>
      </c>
      <c r="C188" s="33" t="s">
        <v>89</v>
      </c>
      <c r="D188" s="33" t="s">
        <v>170</v>
      </c>
      <c r="E188" s="33" t="s">
        <v>35</v>
      </c>
      <c r="F188" s="62">
        <v>200</v>
      </c>
      <c r="G188" s="33"/>
      <c r="H188" s="33"/>
      <c r="I188" s="33"/>
      <c r="J188" s="145">
        <f>J189</f>
        <v>1</v>
      </c>
      <c r="K188" s="145">
        <f t="shared" si="21"/>
        <v>1</v>
      </c>
      <c r="L188" s="145">
        <f t="shared" si="21"/>
        <v>1</v>
      </c>
    </row>
    <row r="189" spans="1:12" s="274" customFormat="1" ht="51" x14ac:dyDescent="0.2">
      <c r="A189" s="62" t="s">
        <v>182</v>
      </c>
      <c r="B189" s="33" t="s">
        <v>190</v>
      </c>
      <c r="C189" s="33" t="s">
        <v>89</v>
      </c>
      <c r="D189" s="33" t="s">
        <v>170</v>
      </c>
      <c r="E189" s="33" t="s">
        <v>35</v>
      </c>
      <c r="F189" s="62">
        <v>240</v>
      </c>
      <c r="G189" s="33"/>
      <c r="H189" s="33"/>
      <c r="I189" s="33"/>
      <c r="J189" s="145">
        <f>J190</f>
        <v>1</v>
      </c>
      <c r="K189" s="145">
        <f t="shared" si="21"/>
        <v>1</v>
      </c>
      <c r="L189" s="145">
        <f t="shared" si="21"/>
        <v>1</v>
      </c>
    </row>
    <row r="190" spans="1:12" s="274" customFormat="1" ht="25.5" x14ac:dyDescent="0.2">
      <c r="A190" s="149" t="s">
        <v>31</v>
      </c>
      <c r="B190" s="33" t="s">
        <v>190</v>
      </c>
      <c r="C190" s="33" t="s">
        <v>89</v>
      </c>
      <c r="D190" s="33" t="s">
        <v>170</v>
      </c>
      <c r="E190" s="33" t="s">
        <v>35</v>
      </c>
      <c r="F190" s="33" t="s">
        <v>215</v>
      </c>
      <c r="G190" s="33" t="s">
        <v>32</v>
      </c>
      <c r="H190" s="33"/>
      <c r="I190" s="33"/>
      <c r="J190" s="145">
        <f>J191</f>
        <v>1</v>
      </c>
      <c r="K190" s="145">
        <f t="shared" si="21"/>
        <v>1</v>
      </c>
      <c r="L190" s="145">
        <f t="shared" si="21"/>
        <v>1</v>
      </c>
    </row>
    <row r="191" spans="1:12" s="274" customFormat="1" x14ac:dyDescent="0.2">
      <c r="A191" s="62" t="s">
        <v>33</v>
      </c>
      <c r="B191" s="33" t="s">
        <v>190</v>
      </c>
      <c r="C191" s="33" t="s">
        <v>89</v>
      </c>
      <c r="D191" s="33" t="s">
        <v>170</v>
      </c>
      <c r="E191" s="33" t="s">
        <v>35</v>
      </c>
      <c r="F191" s="33" t="s">
        <v>215</v>
      </c>
      <c r="G191" s="33" t="s">
        <v>32</v>
      </c>
      <c r="H191" s="33" t="s">
        <v>168</v>
      </c>
      <c r="I191" s="33"/>
      <c r="J191" s="145">
        <f>J192</f>
        <v>1</v>
      </c>
      <c r="K191" s="145">
        <f t="shared" si="21"/>
        <v>1</v>
      </c>
      <c r="L191" s="145">
        <f t="shared" si="21"/>
        <v>1</v>
      </c>
    </row>
    <row r="192" spans="1:12" s="274" customFormat="1" ht="51" x14ac:dyDescent="0.2">
      <c r="A192" s="62" t="s">
        <v>14</v>
      </c>
      <c r="B192" s="33" t="s">
        <v>190</v>
      </c>
      <c r="C192" s="33" t="s">
        <v>89</v>
      </c>
      <c r="D192" s="33" t="s">
        <v>170</v>
      </c>
      <c r="E192" s="33" t="s">
        <v>35</v>
      </c>
      <c r="F192" s="33" t="s">
        <v>215</v>
      </c>
      <c r="G192" s="33" t="s">
        <v>32</v>
      </c>
      <c r="H192" s="33" t="s">
        <v>168</v>
      </c>
      <c r="I192" s="33">
        <v>923</v>
      </c>
      <c r="J192" s="145">
        <f>'Приложение 2'!J128</f>
        <v>1</v>
      </c>
      <c r="K192" s="145">
        <f>'Приложение 2'!K128</f>
        <v>1</v>
      </c>
      <c r="L192" s="145">
        <f>'Приложение 2'!L128</f>
        <v>1</v>
      </c>
    </row>
    <row r="193" spans="1:12" s="274" customFormat="1" ht="176.25" customHeight="1" x14ac:dyDescent="0.2">
      <c r="A193" s="290" t="s">
        <v>220</v>
      </c>
      <c r="B193" s="33" t="s">
        <v>190</v>
      </c>
      <c r="C193" s="33" t="s">
        <v>89</v>
      </c>
      <c r="D193" s="33" t="s">
        <v>170</v>
      </c>
      <c r="E193" s="33" t="s">
        <v>30</v>
      </c>
      <c r="F193" s="62"/>
      <c r="G193" s="33"/>
      <c r="H193" s="33"/>
      <c r="I193" s="33"/>
      <c r="J193" s="145">
        <f>J194</f>
        <v>1</v>
      </c>
      <c r="K193" s="145">
        <f t="shared" ref="K193:L197" si="22">K194</f>
        <v>1</v>
      </c>
      <c r="L193" s="145">
        <f t="shared" si="22"/>
        <v>1</v>
      </c>
    </row>
    <row r="194" spans="1:12" s="274" customFormat="1" ht="38.25" x14ac:dyDescent="0.2">
      <c r="A194" s="63" t="s">
        <v>181</v>
      </c>
      <c r="B194" s="33" t="s">
        <v>190</v>
      </c>
      <c r="C194" s="33" t="s">
        <v>89</v>
      </c>
      <c r="D194" s="33" t="s">
        <v>170</v>
      </c>
      <c r="E194" s="33" t="s">
        <v>30</v>
      </c>
      <c r="F194" s="62">
        <v>200</v>
      </c>
      <c r="G194" s="33"/>
      <c r="H194" s="33"/>
      <c r="I194" s="33"/>
      <c r="J194" s="145">
        <f>J195</f>
        <v>1</v>
      </c>
      <c r="K194" s="145">
        <f t="shared" si="22"/>
        <v>1</v>
      </c>
      <c r="L194" s="145">
        <f t="shared" si="22"/>
        <v>1</v>
      </c>
    </row>
    <row r="195" spans="1:12" s="274" customFormat="1" ht="51" x14ac:dyDescent="0.2">
      <c r="A195" s="62" t="s">
        <v>182</v>
      </c>
      <c r="B195" s="33" t="s">
        <v>190</v>
      </c>
      <c r="C195" s="33" t="s">
        <v>89</v>
      </c>
      <c r="D195" s="33" t="s">
        <v>170</v>
      </c>
      <c r="E195" s="33" t="s">
        <v>30</v>
      </c>
      <c r="F195" s="62">
        <v>240</v>
      </c>
      <c r="G195" s="33"/>
      <c r="H195" s="33"/>
      <c r="I195" s="33"/>
      <c r="J195" s="145">
        <f>J196</f>
        <v>1</v>
      </c>
      <c r="K195" s="145">
        <f t="shared" si="22"/>
        <v>1</v>
      </c>
      <c r="L195" s="145">
        <f t="shared" si="22"/>
        <v>1</v>
      </c>
    </row>
    <row r="196" spans="1:12" s="274" customFormat="1" x14ac:dyDescent="0.2">
      <c r="A196" s="62" t="s">
        <v>205</v>
      </c>
      <c r="B196" s="33" t="s">
        <v>190</v>
      </c>
      <c r="C196" s="33" t="s">
        <v>89</v>
      </c>
      <c r="D196" s="33" t="s">
        <v>170</v>
      </c>
      <c r="E196" s="33" t="s">
        <v>30</v>
      </c>
      <c r="F196" s="62">
        <v>240</v>
      </c>
      <c r="G196" s="33" t="s">
        <v>175</v>
      </c>
      <c r="H196" s="33"/>
      <c r="I196" s="33"/>
      <c r="J196" s="145">
        <f>J197</f>
        <v>1</v>
      </c>
      <c r="K196" s="145">
        <f t="shared" si="22"/>
        <v>1</v>
      </c>
      <c r="L196" s="145">
        <f t="shared" si="22"/>
        <v>1</v>
      </c>
    </row>
    <row r="197" spans="1:12" s="274" customFormat="1" ht="25.5" x14ac:dyDescent="0.2">
      <c r="A197" s="62" t="s">
        <v>209</v>
      </c>
      <c r="B197" s="33" t="s">
        <v>190</v>
      </c>
      <c r="C197" s="33" t="s">
        <v>89</v>
      </c>
      <c r="D197" s="33" t="s">
        <v>170</v>
      </c>
      <c r="E197" s="33" t="s">
        <v>30</v>
      </c>
      <c r="F197" s="62">
        <v>240</v>
      </c>
      <c r="G197" s="33" t="s">
        <v>175</v>
      </c>
      <c r="H197" s="33" t="s">
        <v>163</v>
      </c>
      <c r="I197" s="33"/>
      <c r="J197" s="145">
        <f>J198</f>
        <v>1</v>
      </c>
      <c r="K197" s="145">
        <f t="shared" si="22"/>
        <v>1</v>
      </c>
      <c r="L197" s="145">
        <f t="shared" si="22"/>
        <v>1</v>
      </c>
    </row>
    <row r="198" spans="1:12" s="274" customFormat="1" ht="51" x14ac:dyDescent="0.2">
      <c r="A198" s="62" t="s">
        <v>14</v>
      </c>
      <c r="B198" s="33" t="s">
        <v>190</v>
      </c>
      <c r="C198" s="33" t="s">
        <v>89</v>
      </c>
      <c r="D198" s="33" t="s">
        <v>170</v>
      </c>
      <c r="E198" s="33" t="s">
        <v>30</v>
      </c>
      <c r="F198" s="62">
        <v>240</v>
      </c>
      <c r="G198" s="33" t="s">
        <v>175</v>
      </c>
      <c r="H198" s="33" t="s">
        <v>163</v>
      </c>
      <c r="I198" s="33">
        <v>923</v>
      </c>
      <c r="J198" s="145">
        <f>'Приложение 2'!J105</f>
        <v>1</v>
      </c>
      <c r="K198" s="145">
        <f>'Приложение 2'!K105</f>
        <v>1</v>
      </c>
      <c r="L198" s="145">
        <f>'Приложение 2'!L105</f>
        <v>1</v>
      </c>
    </row>
    <row r="199" spans="1:12" s="274" customFormat="1" ht="99.75" customHeight="1" x14ac:dyDescent="0.2">
      <c r="A199" s="62" t="s">
        <v>3</v>
      </c>
      <c r="B199" s="33" t="s">
        <v>190</v>
      </c>
      <c r="C199" s="33" t="s">
        <v>89</v>
      </c>
      <c r="D199" s="33" t="s">
        <v>170</v>
      </c>
      <c r="E199" s="33" t="s">
        <v>193</v>
      </c>
      <c r="F199" s="62"/>
      <c r="G199" s="33"/>
      <c r="H199" s="33"/>
      <c r="I199" s="33"/>
      <c r="J199" s="145">
        <f t="shared" ref="J199:L203" si="23">J200</f>
        <v>4.3</v>
      </c>
      <c r="K199" s="145">
        <f t="shared" si="23"/>
        <v>4.3</v>
      </c>
      <c r="L199" s="145">
        <f t="shared" si="23"/>
        <v>4.3</v>
      </c>
    </row>
    <row r="200" spans="1:12" s="274" customFormat="1" x14ac:dyDescent="0.2">
      <c r="A200" s="62" t="s">
        <v>194</v>
      </c>
      <c r="B200" s="33" t="s">
        <v>190</v>
      </c>
      <c r="C200" s="33" t="s">
        <v>89</v>
      </c>
      <c r="D200" s="33" t="s">
        <v>170</v>
      </c>
      <c r="E200" s="33" t="s">
        <v>193</v>
      </c>
      <c r="F200" s="62">
        <v>500</v>
      </c>
      <c r="G200" s="33"/>
      <c r="H200" s="33"/>
      <c r="I200" s="33"/>
      <c r="J200" s="145">
        <f t="shared" si="23"/>
        <v>4.3</v>
      </c>
      <c r="K200" s="145">
        <f t="shared" si="23"/>
        <v>4.3</v>
      </c>
      <c r="L200" s="145">
        <f t="shared" si="23"/>
        <v>4.3</v>
      </c>
    </row>
    <row r="201" spans="1:12" s="274" customFormat="1" x14ac:dyDescent="0.2">
      <c r="A201" s="62" t="s">
        <v>195</v>
      </c>
      <c r="B201" s="33" t="s">
        <v>190</v>
      </c>
      <c r="C201" s="33" t="s">
        <v>89</v>
      </c>
      <c r="D201" s="33" t="s">
        <v>170</v>
      </c>
      <c r="E201" s="33" t="s">
        <v>193</v>
      </c>
      <c r="F201" s="62">
        <v>540</v>
      </c>
      <c r="G201" s="33"/>
      <c r="H201" s="33"/>
      <c r="I201" s="33"/>
      <c r="J201" s="145">
        <f t="shared" si="23"/>
        <v>4.3</v>
      </c>
      <c r="K201" s="145">
        <f t="shared" si="23"/>
        <v>4.3</v>
      </c>
      <c r="L201" s="145">
        <f t="shared" si="23"/>
        <v>4.3</v>
      </c>
    </row>
    <row r="202" spans="1:12" s="274" customFormat="1" x14ac:dyDescent="0.2">
      <c r="A202" s="62" t="s">
        <v>165</v>
      </c>
      <c r="B202" s="33" t="s">
        <v>190</v>
      </c>
      <c r="C202" s="33" t="s">
        <v>89</v>
      </c>
      <c r="D202" s="33" t="s">
        <v>170</v>
      </c>
      <c r="E202" s="33" t="s">
        <v>193</v>
      </c>
      <c r="F202" s="62">
        <v>540</v>
      </c>
      <c r="G202" s="33" t="s">
        <v>166</v>
      </c>
      <c r="H202" s="33"/>
      <c r="I202" s="33"/>
      <c r="J202" s="145">
        <f t="shared" si="23"/>
        <v>4.3</v>
      </c>
      <c r="K202" s="145">
        <f t="shared" si="23"/>
        <v>4.3</v>
      </c>
      <c r="L202" s="145">
        <f t="shared" si="23"/>
        <v>4.3</v>
      </c>
    </row>
    <row r="203" spans="1:12" s="274" customFormat="1" ht="63.75" x14ac:dyDescent="0.2">
      <c r="A203" s="62" t="s">
        <v>187</v>
      </c>
      <c r="B203" s="33" t="s">
        <v>190</v>
      </c>
      <c r="C203" s="33" t="s">
        <v>89</v>
      </c>
      <c r="D203" s="33" t="s">
        <v>170</v>
      </c>
      <c r="E203" s="33" t="s">
        <v>193</v>
      </c>
      <c r="F203" s="62">
        <v>540</v>
      </c>
      <c r="G203" s="33" t="s">
        <v>166</v>
      </c>
      <c r="H203" s="33" t="s">
        <v>188</v>
      </c>
      <c r="I203" s="33"/>
      <c r="J203" s="145">
        <f t="shared" si="23"/>
        <v>4.3</v>
      </c>
      <c r="K203" s="145">
        <f t="shared" si="23"/>
        <v>4.3</v>
      </c>
      <c r="L203" s="145">
        <f t="shared" si="23"/>
        <v>4.3</v>
      </c>
    </row>
    <row r="204" spans="1:12" s="274" customFormat="1" ht="51" x14ac:dyDescent="0.2">
      <c r="A204" s="62" t="s">
        <v>14</v>
      </c>
      <c r="B204" s="33" t="s">
        <v>190</v>
      </c>
      <c r="C204" s="33" t="s">
        <v>89</v>
      </c>
      <c r="D204" s="33" t="s">
        <v>170</v>
      </c>
      <c r="E204" s="33" t="s">
        <v>193</v>
      </c>
      <c r="F204" s="62">
        <v>540</v>
      </c>
      <c r="G204" s="33" t="s">
        <v>166</v>
      </c>
      <c r="H204" s="33" t="s">
        <v>188</v>
      </c>
      <c r="I204" s="33">
        <v>923</v>
      </c>
      <c r="J204" s="145">
        <f>'Приложение 2'!J48</f>
        <v>4.3</v>
      </c>
      <c r="K204" s="145">
        <f>'Приложение 2'!K48</f>
        <v>4.3</v>
      </c>
      <c r="L204" s="145">
        <f>'Приложение 2'!L48</f>
        <v>4.3</v>
      </c>
    </row>
    <row r="205" spans="1:12" s="274" customFormat="1" ht="63.75" x14ac:dyDescent="0.2">
      <c r="A205" s="62" t="s">
        <v>11</v>
      </c>
      <c r="B205" s="33" t="s">
        <v>190</v>
      </c>
      <c r="C205" s="33" t="s">
        <v>89</v>
      </c>
      <c r="D205" s="33" t="s">
        <v>170</v>
      </c>
      <c r="E205" s="33" t="s">
        <v>197</v>
      </c>
      <c r="F205" s="158"/>
      <c r="G205" s="35"/>
      <c r="H205" s="35"/>
      <c r="I205" s="35"/>
      <c r="J205" s="145">
        <f>J206</f>
        <v>10</v>
      </c>
      <c r="K205" s="145">
        <f t="shared" ref="K205:L208" si="24">K206</f>
        <v>10</v>
      </c>
      <c r="L205" s="145">
        <f t="shared" si="24"/>
        <v>10</v>
      </c>
    </row>
    <row r="206" spans="1:12" s="274" customFormat="1" x14ac:dyDescent="0.2">
      <c r="A206" s="62" t="s">
        <v>183</v>
      </c>
      <c r="B206" s="33" t="s">
        <v>190</v>
      </c>
      <c r="C206" s="33" t="s">
        <v>89</v>
      </c>
      <c r="D206" s="33" t="s">
        <v>170</v>
      </c>
      <c r="E206" s="33" t="s">
        <v>197</v>
      </c>
      <c r="F206" s="158">
        <v>800</v>
      </c>
      <c r="G206" s="35"/>
      <c r="H206" s="35"/>
      <c r="I206" s="35"/>
      <c r="J206" s="145">
        <f>J207</f>
        <v>10</v>
      </c>
      <c r="K206" s="145">
        <f t="shared" si="24"/>
        <v>10</v>
      </c>
      <c r="L206" s="145">
        <f t="shared" si="24"/>
        <v>10</v>
      </c>
    </row>
    <row r="207" spans="1:12" s="274" customFormat="1" x14ac:dyDescent="0.2">
      <c r="A207" s="62" t="s">
        <v>198</v>
      </c>
      <c r="B207" s="33" t="s">
        <v>190</v>
      </c>
      <c r="C207" s="33" t="s">
        <v>89</v>
      </c>
      <c r="D207" s="33" t="s">
        <v>170</v>
      </c>
      <c r="E207" s="33" t="s">
        <v>197</v>
      </c>
      <c r="F207" s="62">
        <v>870</v>
      </c>
      <c r="G207" s="33"/>
      <c r="H207" s="33"/>
      <c r="I207" s="33"/>
      <c r="J207" s="145">
        <f>J208</f>
        <v>10</v>
      </c>
      <c r="K207" s="145">
        <f t="shared" si="24"/>
        <v>10</v>
      </c>
      <c r="L207" s="145">
        <f t="shared" si="24"/>
        <v>10</v>
      </c>
    </row>
    <row r="208" spans="1:12" s="274" customFormat="1" x14ac:dyDescent="0.2">
      <c r="A208" s="62" t="s">
        <v>165</v>
      </c>
      <c r="B208" s="33" t="s">
        <v>190</v>
      </c>
      <c r="C208" s="33" t="s">
        <v>89</v>
      </c>
      <c r="D208" s="33" t="s">
        <v>170</v>
      </c>
      <c r="E208" s="33" t="s">
        <v>197</v>
      </c>
      <c r="F208" s="62">
        <v>870</v>
      </c>
      <c r="G208" s="33" t="s">
        <v>166</v>
      </c>
      <c r="H208" s="33"/>
      <c r="I208" s="33"/>
      <c r="J208" s="145">
        <f>J209</f>
        <v>10</v>
      </c>
      <c r="K208" s="145">
        <f t="shared" si="24"/>
        <v>10</v>
      </c>
      <c r="L208" s="145">
        <f t="shared" si="24"/>
        <v>10</v>
      </c>
    </row>
    <row r="209" spans="1:12" s="274" customFormat="1" x14ac:dyDescent="0.2">
      <c r="A209" s="62" t="s">
        <v>196</v>
      </c>
      <c r="B209" s="33" t="s">
        <v>190</v>
      </c>
      <c r="C209" s="33" t="s">
        <v>89</v>
      </c>
      <c r="D209" s="33" t="s">
        <v>170</v>
      </c>
      <c r="E209" s="33" t="s">
        <v>197</v>
      </c>
      <c r="F209" s="62">
        <v>870</v>
      </c>
      <c r="G209" s="33" t="s">
        <v>166</v>
      </c>
      <c r="H209" s="33" t="s">
        <v>162</v>
      </c>
      <c r="I209" s="33" t="s">
        <v>232</v>
      </c>
      <c r="J209" s="145">
        <f>'Приложение 2'!J54</f>
        <v>10</v>
      </c>
      <c r="K209" s="145">
        <f>'Приложение 2'!K54</f>
        <v>10</v>
      </c>
      <c r="L209" s="145">
        <f>'Приложение 2'!L54</f>
        <v>10</v>
      </c>
    </row>
    <row r="210" spans="1:12" s="274" customFormat="1" ht="76.5" x14ac:dyDescent="0.2">
      <c r="A210" s="149" t="s">
        <v>84</v>
      </c>
      <c r="B210" s="33" t="s">
        <v>190</v>
      </c>
      <c r="C210" s="33" t="s">
        <v>89</v>
      </c>
      <c r="D210" s="33" t="s">
        <v>170</v>
      </c>
      <c r="E210" s="33" t="s">
        <v>204</v>
      </c>
      <c r="F210" s="62"/>
      <c r="G210" s="33"/>
      <c r="H210" s="33"/>
      <c r="I210" s="33"/>
      <c r="J210" s="145">
        <f>J211+J216</f>
        <v>89.8</v>
      </c>
      <c r="K210" s="145">
        <f>K211+K216</f>
        <v>92.8</v>
      </c>
      <c r="L210" s="145">
        <f>L211+L216</f>
        <v>96</v>
      </c>
    </row>
    <row r="211" spans="1:12" s="274" customFormat="1" ht="102" x14ac:dyDescent="0.2">
      <c r="A211" s="62" t="s">
        <v>172</v>
      </c>
      <c r="B211" s="33" t="s">
        <v>190</v>
      </c>
      <c r="C211" s="33" t="s">
        <v>89</v>
      </c>
      <c r="D211" s="33" t="s">
        <v>170</v>
      </c>
      <c r="E211" s="33" t="s">
        <v>204</v>
      </c>
      <c r="F211" s="62">
        <v>100</v>
      </c>
      <c r="G211" s="33"/>
      <c r="H211" s="33"/>
      <c r="I211" s="33"/>
      <c r="J211" s="145">
        <f>J212</f>
        <v>82.3</v>
      </c>
      <c r="K211" s="145">
        <f t="shared" ref="K211:L214" si="25">K212</f>
        <v>82.645200000000003</v>
      </c>
      <c r="L211" s="145">
        <f t="shared" si="25"/>
        <v>81.9452</v>
      </c>
    </row>
    <row r="212" spans="1:12" s="274" customFormat="1" ht="38.25" x14ac:dyDescent="0.2">
      <c r="A212" s="62" t="s">
        <v>173</v>
      </c>
      <c r="B212" s="33" t="s">
        <v>190</v>
      </c>
      <c r="C212" s="33" t="s">
        <v>89</v>
      </c>
      <c r="D212" s="33" t="s">
        <v>170</v>
      </c>
      <c r="E212" s="33" t="s">
        <v>204</v>
      </c>
      <c r="F212" s="62">
        <v>120</v>
      </c>
      <c r="G212" s="33"/>
      <c r="H212" s="33"/>
      <c r="I212" s="33"/>
      <c r="J212" s="145">
        <f>J213</f>
        <v>82.3</v>
      </c>
      <c r="K212" s="145">
        <f t="shared" si="25"/>
        <v>82.645200000000003</v>
      </c>
      <c r="L212" s="145">
        <f t="shared" si="25"/>
        <v>81.9452</v>
      </c>
    </row>
    <row r="213" spans="1:12" s="274" customFormat="1" x14ac:dyDescent="0.2">
      <c r="A213" s="34" t="s">
        <v>199</v>
      </c>
      <c r="B213" s="33" t="s">
        <v>190</v>
      </c>
      <c r="C213" s="33" t="s">
        <v>89</v>
      </c>
      <c r="D213" s="33" t="s">
        <v>170</v>
      </c>
      <c r="E213" s="33" t="s">
        <v>204</v>
      </c>
      <c r="F213" s="62">
        <v>120</v>
      </c>
      <c r="G213" s="285" t="s">
        <v>168</v>
      </c>
      <c r="H213" s="33"/>
      <c r="I213" s="33"/>
      <c r="J213" s="145">
        <f>J214</f>
        <v>82.3</v>
      </c>
      <c r="K213" s="145">
        <f t="shared" si="25"/>
        <v>82.645200000000003</v>
      </c>
      <c r="L213" s="145">
        <f t="shared" si="25"/>
        <v>81.9452</v>
      </c>
    </row>
    <row r="214" spans="1:12" s="274" customFormat="1" ht="25.5" x14ac:dyDescent="0.2">
      <c r="A214" s="34" t="s">
        <v>200</v>
      </c>
      <c r="B214" s="33" t="s">
        <v>190</v>
      </c>
      <c r="C214" s="33" t="s">
        <v>89</v>
      </c>
      <c r="D214" s="33" t="s">
        <v>170</v>
      </c>
      <c r="E214" s="33" t="s">
        <v>204</v>
      </c>
      <c r="F214" s="62">
        <v>120</v>
      </c>
      <c r="G214" s="285" t="s">
        <v>168</v>
      </c>
      <c r="H214" s="33" t="s">
        <v>201</v>
      </c>
      <c r="I214" s="33"/>
      <c r="J214" s="145">
        <f>J215</f>
        <v>82.3</v>
      </c>
      <c r="K214" s="145">
        <f t="shared" si="25"/>
        <v>82.645200000000003</v>
      </c>
      <c r="L214" s="145">
        <f t="shared" si="25"/>
        <v>81.9452</v>
      </c>
    </row>
    <row r="215" spans="1:12" s="274" customFormat="1" ht="51" x14ac:dyDescent="0.2">
      <c r="A215" s="62" t="s">
        <v>14</v>
      </c>
      <c r="B215" s="33" t="s">
        <v>190</v>
      </c>
      <c r="C215" s="33" t="s">
        <v>89</v>
      </c>
      <c r="D215" s="33" t="s">
        <v>170</v>
      </c>
      <c r="E215" s="33" t="s">
        <v>204</v>
      </c>
      <c r="F215" s="62">
        <v>120</v>
      </c>
      <c r="G215" s="285" t="s">
        <v>168</v>
      </c>
      <c r="H215" s="33" t="s">
        <v>201</v>
      </c>
      <c r="I215" s="33">
        <v>923</v>
      </c>
      <c r="J215" s="145">
        <f>'Приложение 2'!J61</f>
        <v>82.3</v>
      </c>
      <c r="K215" s="145">
        <f>'Приложение 2'!K61</f>
        <v>82.645200000000003</v>
      </c>
      <c r="L215" s="145">
        <f>'Приложение 2'!L61</f>
        <v>81.9452</v>
      </c>
    </row>
    <row r="216" spans="1:12" s="274" customFormat="1" ht="38.25" x14ac:dyDescent="0.2">
      <c r="A216" s="63" t="s">
        <v>181</v>
      </c>
      <c r="B216" s="33" t="s">
        <v>190</v>
      </c>
      <c r="C216" s="33" t="s">
        <v>89</v>
      </c>
      <c r="D216" s="33" t="s">
        <v>170</v>
      </c>
      <c r="E216" s="33" t="s">
        <v>204</v>
      </c>
      <c r="F216" s="62">
        <v>200</v>
      </c>
      <c r="G216" s="33"/>
      <c r="H216" s="33"/>
      <c r="I216" s="33"/>
      <c r="J216" s="145">
        <f>J217</f>
        <v>7.5</v>
      </c>
      <c r="K216" s="145">
        <f t="shared" ref="K216:L219" si="26">K217</f>
        <v>10.1548</v>
      </c>
      <c r="L216" s="145">
        <f t="shared" si="26"/>
        <v>14.0548</v>
      </c>
    </row>
    <row r="217" spans="1:12" s="274" customFormat="1" ht="51" x14ac:dyDescent="0.2">
      <c r="A217" s="62" t="s">
        <v>182</v>
      </c>
      <c r="B217" s="33" t="s">
        <v>190</v>
      </c>
      <c r="C217" s="33" t="s">
        <v>89</v>
      </c>
      <c r="D217" s="33" t="s">
        <v>170</v>
      </c>
      <c r="E217" s="33" t="s">
        <v>204</v>
      </c>
      <c r="F217" s="62">
        <v>240</v>
      </c>
      <c r="G217" s="33"/>
      <c r="H217" s="33"/>
      <c r="I217" s="33"/>
      <c r="J217" s="145">
        <f>J218</f>
        <v>7.5</v>
      </c>
      <c r="K217" s="145">
        <f t="shared" si="26"/>
        <v>10.1548</v>
      </c>
      <c r="L217" s="145">
        <f t="shared" si="26"/>
        <v>14.0548</v>
      </c>
    </row>
    <row r="218" spans="1:12" s="274" customFormat="1" x14ac:dyDescent="0.2">
      <c r="A218" s="34" t="s">
        <v>199</v>
      </c>
      <c r="B218" s="33" t="s">
        <v>190</v>
      </c>
      <c r="C218" s="33" t="s">
        <v>89</v>
      </c>
      <c r="D218" s="33" t="s">
        <v>170</v>
      </c>
      <c r="E218" s="33" t="s">
        <v>204</v>
      </c>
      <c r="F218" s="62">
        <v>240</v>
      </c>
      <c r="G218" s="285" t="s">
        <v>168</v>
      </c>
      <c r="H218" s="33"/>
      <c r="I218" s="33"/>
      <c r="J218" s="145">
        <f>J219</f>
        <v>7.5</v>
      </c>
      <c r="K218" s="145">
        <f t="shared" si="26"/>
        <v>10.1548</v>
      </c>
      <c r="L218" s="145">
        <f t="shared" si="26"/>
        <v>14.0548</v>
      </c>
    </row>
    <row r="219" spans="1:12" s="274" customFormat="1" ht="25.5" x14ac:dyDescent="0.2">
      <c r="A219" s="291" t="s">
        <v>200</v>
      </c>
      <c r="B219" s="264" t="s">
        <v>190</v>
      </c>
      <c r="C219" s="264" t="s">
        <v>89</v>
      </c>
      <c r="D219" s="264" t="s">
        <v>170</v>
      </c>
      <c r="E219" s="264" t="s">
        <v>204</v>
      </c>
      <c r="F219" s="63">
        <v>240</v>
      </c>
      <c r="G219" s="286" t="s">
        <v>168</v>
      </c>
      <c r="H219" s="264" t="s">
        <v>201</v>
      </c>
      <c r="I219" s="264"/>
      <c r="J219" s="128">
        <f>J220</f>
        <v>7.5</v>
      </c>
      <c r="K219" s="128">
        <f t="shared" si="26"/>
        <v>10.1548</v>
      </c>
      <c r="L219" s="145">
        <f t="shared" si="26"/>
        <v>14.0548</v>
      </c>
    </row>
    <row r="220" spans="1:12" s="274" customFormat="1" ht="51" x14ac:dyDescent="0.2">
      <c r="A220" s="49" t="s">
        <v>14</v>
      </c>
      <c r="B220" s="50" t="s">
        <v>190</v>
      </c>
      <c r="C220" s="50" t="s">
        <v>89</v>
      </c>
      <c r="D220" s="50" t="s">
        <v>170</v>
      </c>
      <c r="E220" s="50" t="s">
        <v>204</v>
      </c>
      <c r="F220" s="49">
        <v>240</v>
      </c>
      <c r="G220" s="50" t="s">
        <v>168</v>
      </c>
      <c r="H220" s="50" t="s">
        <v>201</v>
      </c>
      <c r="I220" s="50">
        <v>923</v>
      </c>
      <c r="J220" s="163">
        <f>'Приложение 2'!J63</f>
        <v>7.5</v>
      </c>
      <c r="K220" s="163">
        <f>'Приложение 2'!K63</f>
        <v>10.1548</v>
      </c>
      <c r="L220" s="244">
        <f>'Приложение 2'!L63</f>
        <v>14.0548</v>
      </c>
    </row>
    <row r="221" spans="1:12" s="274" customFormat="1" ht="38.25" x14ac:dyDescent="0.2">
      <c r="A221" s="49" t="s">
        <v>270</v>
      </c>
      <c r="B221" s="50" t="s">
        <v>190</v>
      </c>
      <c r="C221" s="50" t="s">
        <v>89</v>
      </c>
      <c r="D221" s="50" t="s">
        <v>170</v>
      </c>
      <c r="E221" s="50" t="s">
        <v>271</v>
      </c>
      <c r="F221" s="292"/>
      <c r="G221" s="292"/>
      <c r="H221" s="292"/>
      <c r="I221" s="292"/>
      <c r="J221" s="163">
        <f>J222</f>
        <v>95.61</v>
      </c>
      <c r="K221" s="292"/>
      <c r="L221" s="293"/>
    </row>
    <row r="222" spans="1:12" s="274" customFormat="1" ht="38.25" x14ac:dyDescent="0.2">
      <c r="A222" s="49" t="s">
        <v>181</v>
      </c>
      <c r="B222" s="50" t="s">
        <v>190</v>
      </c>
      <c r="C222" s="50" t="s">
        <v>89</v>
      </c>
      <c r="D222" s="50" t="s">
        <v>170</v>
      </c>
      <c r="E222" s="50" t="s">
        <v>271</v>
      </c>
      <c r="F222" s="292">
        <v>200</v>
      </c>
      <c r="G222" s="292"/>
      <c r="H222" s="292"/>
      <c r="I222" s="292"/>
      <c r="J222" s="180">
        <f>J223</f>
        <v>95.61</v>
      </c>
      <c r="K222" s="294"/>
      <c r="L222" s="295"/>
    </row>
    <row r="223" spans="1:12" s="274" customFormat="1" ht="51" x14ac:dyDescent="0.2">
      <c r="A223" s="49" t="s">
        <v>182</v>
      </c>
      <c r="B223" s="50" t="s">
        <v>190</v>
      </c>
      <c r="C223" s="50" t="s">
        <v>89</v>
      </c>
      <c r="D223" s="50" t="s">
        <v>170</v>
      </c>
      <c r="E223" s="50" t="s">
        <v>271</v>
      </c>
      <c r="F223" s="292">
        <v>240</v>
      </c>
      <c r="G223" s="292"/>
      <c r="H223" s="292"/>
      <c r="I223" s="292"/>
      <c r="J223" s="180">
        <f>J224</f>
        <v>95.61</v>
      </c>
      <c r="K223" s="294"/>
      <c r="L223" s="295"/>
    </row>
    <row r="224" spans="1:12" s="274" customFormat="1" ht="25.5" x14ac:dyDescent="0.2">
      <c r="A224" s="302" t="s">
        <v>237</v>
      </c>
      <c r="B224" s="50" t="s">
        <v>190</v>
      </c>
      <c r="C224" s="50" t="s">
        <v>89</v>
      </c>
      <c r="D224" s="50" t="s">
        <v>170</v>
      </c>
      <c r="E224" s="50" t="s">
        <v>271</v>
      </c>
      <c r="F224" s="292">
        <v>240</v>
      </c>
      <c r="G224" s="50" t="s">
        <v>201</v>
      </c>
      <c r="H224" s="292"/>
      <c r="I224" s="292"/>
      <c r="J224" s="180">
        <f>J225</f>
        <v>95.61</v>
      </c>
      <c r="K224" s="294"/>
      <c r="L224" s="295"/>
    </row>
    <row r="225" spans="1:12" s="274" customFormat="1" ht="51" x14ac:dyDescent="0.2">
      <c r="A225" s="302" t="s">
        <v>238</v>
      </c>
      <c r="B225" s="50" t="s">
        <v>190</v>
      </c>
      <c r="C225" s="50" t="s">
        <v>89</v>
      </c>
      <c r="D225" s="50" t="s">
        <v>170</v>
      </c>
      <c r="E225" s="50" t="s">
        <v>271</v>
      </c>
      <c r="F225" s="292">
        <v>240</v>
      </c>
      <c r="G225" s="50" t="s">
        <v>201</v>
      </c>
      <c r="H225" s="292">
        <v>10</v>
      </c>
      <c r="I225" s="292"/>
      <c r="J225" s="180">
        <f>J226</f>
        <v>95.61</v>
      </c>
      <c r="K225" s="294"/>
      <c r="L225" s="295"/>
    </row>
    <row r="226" spans="1:12" s="274" customFormat="1" ht="51" x14ac:dyDescent="0.2">
      <c r="A226" s="49" t="s">
        <v>14</v>
      </c>
      <c r="B226" s="50" t="s">
        <v>190</v>
      </c>
      <c r="C226" s="50" t="s">
        <v>89</v>
      </c>
      <c r="D226" s="50" t="s">
        <v>170</v>
      </c>
      <c r="E226" s="50" t="s">
        <v>271</v>
      </c>
      <c r="F226" s="292">
        <v>240</v>
      </c>
      <c r="G226" s="50" t="s">
        <v>201</v>
      </c>
      <c r="H226" s="292">
        <v>10</v>
      </c>
      <c r="I226" s="292">
        <v>923</v>
      </c>
      <c r="J226" s="180">
        <f>'Приложение 2'!J73</f>
        <v>95.61</v>
      </c>
      <c r="K226" s="294"/>
      <c r="L226" s="295"/>
    </row>
  </sheetData>
  <sheetProtection selectLockedCells="1" selectUnlockedCells="1"/>
  <autoFilter ref="A12:L220"/>
  <mergeCells count="12">
    <mergeCell ref="B10:E11"/>
    <mergeCell ref="F10:F11"/>
    <mergeCell ref="J10:L10"/>
    <mergeCell ref="G10:G11"/>
    <mergeCell ref="J3:L3"/>
    <mergeCell ref="J4:L4"/>
    <mergeCell ref="J6:L6"/>
    <mergeCell ref="H10:H11"/>
    <mergeCell ref="I10:I11"/>
    <mergeCell ref="A8:L8"/>
    <mergeCell ref="F9:L9"/>
    <mergeCell ref="A10:A11"/>
  </mergeCells>
  <phoneticPr fontId="27" type="noConversion"/>
  <pageMargins left="0.43333333333333335" right="0.2361111111111111" top="0.70277777777777772" bottom="1.2208333333333334" header="0.3" footer="0.51180555555555551"/>
  <pageSetup paperSize="9" scale="82" firstPageNumber="0" orientation="portrait" r:id="rId1"/>
  <headerFooter alignWithMargins="0"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view="pageBreakPreview" zoomScale="90" zoomScaleSheetLayoutView="90" workbookViewId="0">
      <selection activeCell="F7" sqref="F7"/>
    </sheetView>
  </sheetViews>
  <sheetFormatPr defaultRowHeight="12.75" x14ac:dyDescent="0.2"/>
  <cols>
    <col min="1" max="1" width="37.1640625" style="79" customWidth="1"/>
    <col min="2" max="2" width="70.5" style="79" customWidth="1"/>
    <col min="3" max="3" width="18.6640625" style="79" customWidth="1"/>
    <col min="4" max="4" width="19.33203125" style="79" customWidth="1"/>
    <col min="5" max="5" width="18" style="79" customWidth="1"/>
    <col min="6" max="6" width="24" style="79" customWidth="1"/>
    <col min="7" max="7" width="17.33203125" style="79" customWidth="1"/>
    <col min="8" max="8" width="17.5" style="79" customWidth="1"/>
    <col min="9" max="9" width="17" style="79" customWidth="1"/>
    <col min="10" max="16384" width="9.33203125" style="79"/>
  </cols>
  <sheetData>
    <row r="1" spans="1:9" ht="57" customHeight="1" x14ac:dyDescent="0.2">
      <c r="B1" s="82"/>
      <c r="C1" s="303" t="s">
        <v>299</v>
      </c>
      <c r="D1" s="303"/>
      <c r="E1" s="303"/>
      <c r="F1" s="80"/>
    </row>
    <row r="2" spans="1:9" ht="19.5" customHeight="1" x14ac:dyDescent="0.2">
      <c r="A2" s="83"/>
      <c r="B2" s="84"/>
      <c r="C2" s="304" t="s">
        <v>298</v>
      </c>
      <c r="D2" s="304"/>
      <c r="E2" s="304"/>
      <c r="F2" s="80"/>
    </row>
    <row r="3" spans="1:9" ht="15.75" customHeight="1" x14ac:dyDescent="0.2">
      <c r="B3" s="84"/>
      <c r="F3" s="80"/>
    </row>
    <row r="4" spans="1:9" ht="49.5" customHeight="1" x14ac:dyDescent="0.2">
      <c r="B4" s="83"/>
      <c r="C4" s="326" t="s">
        <v>258</v>
      </c>
      <c r="D4" s="326"/>
      <c r="E4" s="326"/>
      <c r="F4" s="80"/>
    </row>
    <row r="5" spans="1:9" ht="49.5" customHeight="1" x14ac:dyDescent="0.2">
      <c r="B5" s="83"/>
      <c r="C5" s="326"/>
      <c r="D5" s="326"/>
      <c r="E5" s="326"/>
      <c r="F5" s="80"/>
    </row>
    <row r="6" spans="1:9" ht="18" customHeight="1" x14ac:dyDescent="0.2">
      <c r="B6" s="83"/>
      <c r="C6" s="326"/>
      <c r="D6" s="326"/>
      <c r="E6" s="326"/>
      <c r="F6" s="80"/>
    </row>
    <row r="7" spans="1:9" ht="49.5" customHeight="1" x14ac:dyDescent="0.2">
      <c r="B7" s="83"/>
      <c r="C7" s="191"/>
      <c r="D7" s="191"/>
      <c r="E7" s="191"/>
      <c r="F7" s="80"/>
    </row>
    <row r="8" spans="1:9" ht="12.75" customHeight="1" x14ac:dyDescent="0.2">
      <c r="A8" s="85"/>
      <c r="B8" s="86"/>
      <c r="C8" s="86"/>
      <c r="D8" s="86"/>
      <c r="E8" s="86"/>
      <c r="F8" s="80"/>
    </row>
    <row r="9" spans="1:9" ht="52.5" customHeight="1" x14ac:dyDescent="0.2">
      <c r="A9" s="323" t="s">
        <v>16</v>
      </c>
      <c r="B9" s="323"/>
      <c r="C9" s="323"/>
      <c r="D9" s="323"/>
      <c r="E9" s="323"/>
      <c r="F9" s="80"/>
    </row>
    <row r="10" spans="1:9" x14ac:dyDescent="0.2">
      <c r="A10" s="87"/>
      <c r="B10" s="80"/>
      <c r="C10" s="80"/>
      <c r="D10" s="80"/>
      <c r="E10" s="80"/>
      <c r="F10" s="81"/>
    </row>
    <row r="11" spans="1:9" ht="36.75" customHeight="1" x14ac:dyDescent="0.25">
      <c r="A11" s="324" t="s">
        <v>91</v>
      </c>
      <c r="B11" s="325" t="s">
        <v>65</v>
      </c>
      <c r="C11" s="324" t="s">
        <v>66</v>
      </c>
      <c r="D11" s="324"/>
      <c r="E11" s="324"/>
      <c r="F11" s="81"/>
      <c r="H11" s="88"/>
      <c r="I11" s="89"/>
    </row>
    <row r="12" spans="1:9" ht="36" customHeight="1" x14ac:dyDescent="0.2">
      <c r="A12" s="324"/>
      <c r="B12" s="325"/>
      <c r="C12" s="90" t="s">
        <v>94</v>
      </c>
      <c r="D12" s="90" t="s">
        <v>95</v>
      </c>
      <c r="E12" s="90" t="s">
        <v>5</v>
      </c>
      <c r="F12" s="91"/>
      <c r="H12" s="89"/>
      <c r="I12" s="89"/>
    </row>
    <row r="13" spans="1:9" ht="15.75" x14ac:dyDescent="0.25">
      <c r="A13" s="92" t="s">
        <v>89</v>
      </c>
      <c r="B13" s="93" t="s">
        <v>67</v>
      </c>
      <c r="C13" s="93" t="s">
        <v>96</v>
      </c>
      <c r="D13" s="93" t="s">
        <v>97</v>
      </c>
      <c r="E13" s="94">
        <v>5</v>
      </c>
      <c r="F13" s="91"/>
      <c r="H13" s="89"/>
      <c r="I13" s="89"/>
    </row>
    <row r="14" spans="1:9" ht="33.75" customHeight="1" x14ac:dyDescent="0.25">
      <c r="A14" s="95" t="s">
        <v>68</v>
      </c>
      <c r="B14" s="96" t="s">
        <v>69</v>
      </c>
      <c r="C14" s="97">
        <v>0</v>
      </c>
      <c r="D14" s="97">
        <v>0</v>
      </c>
      <c r="E14" s="97">
        <v>0</v>
      </c>
      <c r="F14" s="98"/>
      <c r="G14" s="98"/>
      <c r="H14" s="98"/>
    </row>
    <row r="15" spans="1:9" ht="33.75" customHeight="1" x14ac:dyDescent="0.25">
      <c r="A15" s="95" t="s">
        <v>211</v>
      </c>
      <c r="B15" s="99" t="s">
        <v>210</v>
      </c>
      <c r="C15" s="100">
        <f t="shared" ref="C15:E16" si="0">C16</f>
        <v>-66.400000000000006</v>
      </c>
      <c r="D15" s="100">
        <f t="shared" si="0"/>
        <v>-131.37497999999999</v>
      </c>
      <c r="E15" s="100">
        <f t="shared" si="0"/>
        <v>-193.12121999999999</v>
      </c>
      <c r="F15" s="98"/>
      <c r="G15" s="98"/>
      <c r="H15" s="98"/>
    </row>
    <row r="16" spans="1:9" ht="42.75" x14ac:dyDescent="0.25">
      <c r="A16" s="95" t="s">
        <v>219</v>
      </c>
      <c r="B16" s="99" t="s">
        <v>213</v>
      </c>
      <c r="C16" s="100">
        <f t="shared" si="0"/>
        <v>-66.400000000000006</v>
      </c>
      <c r="D16" s="100">
        <f t="shared" si="0"/>
        <v>-131.37497999999999</v>
      </c>
      <c r="E16" s="100">
        <f t="shared" si="0"/>
        <v>-193.12121999999999</v>
      </c>
      <c r="F16" s="98"/>
      <c r="G16" s="98"/>
      <c r="H16" s="98"/>
    </row>
    <row r="17" spans="1:8" ht="47.25" customHeight="1" x14ac:dyDescent="0.25">
      <c r="A17" s="95" t="s">
        <v>212</v>
      </c>
      <c r="B17" s="99" t="s">
        <v>85</v>
      </c>
      <c r="C17" s="100">
        <v>-66.400000000000006</v>
      </c>
      <c r="D17" s="100">
        <v>-131.37497999999999</v>
      </c>
      <c r="E17" s="100">
        <v>-193.12121999999999</v>
      </c>
      <c r="F17" s="98"/>
      <c r="G17" s="98"/>
      <c r="H17" s="98"/>
    </row>
    <row r="18" spans="1:8" s="103" customFormat="1" ht="28.5" x14ac:dyDescent="0.2">
      <c r="A18" s="95" t="s">
        <v>70</v>
      </c>
      <c r="B18" s="101" t="s">
        <v>71</v>
      </c>
      <c r="C18" s="102">
        <v>66.400000000000006</v>
      </c>
      <c r="D18" s="102">
        <v>131.4</v>
      </c>
      <c r="E18" s="102">
        <v>193.1</v>
      </c>
    </row>
    <row r="19" spans="1:8" s="103" customFormat="1" ht="15" x14ac:dyDescent="0.2">
      <c r="A19" s="95" t="s">
        <v>72</v>
      </c>
      <c r="B19" s="104" t="s">
        <v>73</v>
      </c>
      <c r="C19" s="102">
        <f t="shared" ref="C19:E20" si="1">C20</f>
        <v>-27981.01</v>
      </c>
      <c r="D19" s="102">
        <f t="shared" si="1"/>
        <v>-3897.4</v>
      </c>
      <c r="E19" s="102">
        <f t="shared" si="1"/>
        <v>-4265.7</v>
      </c>
    </row>
    <row r="20" spans="1:8" s="103" customFormat="1" ht="28.5" x14ac:dyDescent="0.2">
      <c r="A20" s="95" t="s">
        <v>74</v>
      </c>
      <c r="B20" s="101" t="s">
        <v>75</v>
      </c>
      <c r="C20" s="102">
        <f t="shared" si="1"/>
        <v>-27981.01</v>
      </c>
      <c r="D20" s="102">
        <f t="shared" si="1"/>
        <v>-3897.4</v>
      </c>
      <c r="E20" s="102">
        <f t="shared" si="1"/>
        <v>-4265.7</v>
      </c>
      <c r="F20" s="105"/>
    </row>
    <row r="21" spans="1:8" s="103" customFormat="1" ht="28.5" x14ac:dyDescent="0.2">
      <c r="A21" s="95" t="s">
        <v>76</v>
      </c>
      <c r="B21" s="101" t="s">
        <v>77</v>
      </c>
      <c r="C21" s="102">
        <v>-27981.01</v>
      </c>
      <c r="D21" s="102">
        <v>-3897.4</v>
      </c>
      <c r="E21" s="102">
        <v>-4265.7</v>
      </c>
      <c r="F21" s="106" t="s">
        <v>285</v>
      </c>
    </row>
    <row r="22" spans="1:8" s="103" customFormat="1" ht="15" x14ac:dyDescent="0.2">
      <c r="A22" s="95" t="s">
        <v>78</v>
      </c>
      <c r="B22" s="104" t="s">
        <v>79</v>
      </c>
      <c r="C22" s="102">
        <f t="shared" ref="C22:E23" si="2">C23</f>
        <v>28047.41</v>
      </c>
      <c r="D22" s="102">
        <f t="shared" si="2"/>
        <v>4028.8</v>
      </c>
      <c r="E22" s="102">
        <f t="shared" si="2"/>
        <v>4458.8</v>
      </c>
      <c r="F22" s="105"/>
    </row>
    <row r="23" spans="1:8" s="103" customFormat="1" ht="28.5" x14ac:dyDescent="0.2">
      <c r="A23" s="95" t="s">
        <v>80</v>
      </c>
      <c r="B23" s="101" t="s">
        <v>81</v>
      </c>
      <c r="C23" s="102">
        <f t="shared" si="2"/>
        <v>28047.41</v>
      </c>
      <c r="D23" s="102">
        <f t="shared" si="2"/>
        <v>4028.8</v>
      </c>
      <c r="E23" s="102">
        <f t="shared" si="2"/>
        <v>4458.8</v>
      </c>
      <c r="F23" s="105"/>
    </row>
    <row r="24" spans="1:8" s="103" customFormat="1" ht="28.5" x14ac:dyDescent="0.2">
      <c r="A24" s="95" t="s">
        <v>82</v>
      </c>
      <c r="B24" s="101" t="s">
        <v>83</v>
      </c>
      <c r="C24" s="102">
        <v>28047.41</v>
      </c>
      <c r="D24" s="102">
        <v>4028.8</v>
      </c>
      <c r="E24" s="102">
        <v>4458.8</v>
      </c>
      <c r="F24" s="107" t="s">
        <v>286</v>
      </c>
      <c r="G24" s="108"/>
    </row>
  </sheetData>
  <sheetProtection selectLockedCells="1" selectUnlockedCells="1"/>
  <mergeCells count="7">
    <mergeCell ref="C1:E1"/>
    <mergeCell ref="C2:E2"/>
    <mergeCell ref="A9:E9"/>
    <mergeCell ref="A11:A12"/>
    <mergeCell ref="B11:B12"/>
    <mergeCell ref="C11:E11"/>
    <mergeCell ref="C4:E6"/>
  </mergeCells>
  <phoneticPr fontId="27" type="noConversion"/>
  <conditionalFormatting sqref="A10">
    <cfRule type="expression" dxfId="2" priority="1" stopIfTrue="1">
      <formula>$F10&lt;&gt;""</formula>
    </cfRule>
  </conditionalFormatting>
  <conditionalFormatting sqref="A2 B1:B7">
    <cfRule type="expression" dxfId="1" priority="2" stopIfTrue="1">
      <formula>$G1&lt;&gt;""</formula>
    </cfRule>
  </conditionalFormatting>
  <conditionalFormatting sqref="C4">
    <cfRule type="expression" dxfId="0" priority="4" stopIfTrue="1">
      <formula>$G1&lt;&gt;""</formula>
    </cfRule>
  </conditionalFormatting>
  <pageMargins left="0.59027777777777779" right="0.31527777777777777" top="0.70833333333333326" bottom="0.19652777777777777" header="0.47222222222222221" footer="0.51180555555555551"/>
  <pageSetup paperSize="9" scale="63" firstPageNumber="0" orientation="portrait" r:id="rId1"/>
  <headerFooter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8</vt:i4>
      </vt:variant>
    </vt:vector>
  </HeadingPairs>
  <TitlesOfParts>
    <vt:vector size="13" baseType="lpstr">
      <vt:lpstr>Приложение 1 </vt:lpstr>
      <vt:lpstr>Приложение 2</vt:lpstr>
      <vt:lpstr>Приложение 3</vt:lpstr>
      <vt:lpstr>Приложение 4</vt:lpstr>
      <vt:lpstr>Приложение 7</vt:lpstr>
      <vt:lpstr>'Приложение 2'!Excel_BuiltIn__FilterDatabase</vt:lpstr>
      <vt:lpstr>'Приложение 3'!Excel_BuiltIn__FilterDatabase</vt:lpstr>
      <vt:lpstr>'Приложение 4'!Excel_BuiltIn__FilterDatabase</vt:lpstr>
      <vt:lpstr>'Приложение 7'!Заголовки_для_печати</vt:lpstr>
      <vt:lpstr>'Приложение 1 '!Область_печати</vt:lpstr>
      <vt:lpstr>'Приложение 2'!Область_печати</vt:lpstr>
      <vt:lpstr>'Приложение 4'!Область_печати</vt:lpstr>
      <vt:lpstr>'Приложение 7'!Область_печати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2022-04-14T07:01:54Z</cp:lastPrinted>
  <dcterms:created xsi:type="dcterms:W3CDTF">2021-10-26T12:21:34Z</dcterms:created>
  <dcterms:modified xsi:type="dcterms:W3CDTF">2022-04-14T07:03:32Z</dcterms:modified>
</cp:coreProperties>
</file>