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480" windowHeight="8190" tabRatio="500" activeTab="4"/>
  </bookViews>
  <sheets>
    <sheet name="Приложение 1 " sheetId="3" r:id="rId1"/>
    <sheet name="Приложение 2" sheetId="5" r:id="rId2"/>
    <sheet name="Приложение 3" sheetId="4" r:id="rId3"/>
    <sheet name="Приложение 4" sheetId="9" r:id="rId4"/>
    <sheet name="Приложение 7" sheetId="6" r:id="rId5"/>
  </sheets>
  <definedNames>
    <definedName name="_xlnm._FilterDatabase" localSheetId="0" hidden="1">'Приложение 1 '!$A$17:$E$17</definedName>
    <definedName name="_xlnm._FilterDatabase" localSheetId="1" hidden="1">'Приложение 2'!$A$11:$L$148</definedName>
    <definedName name="_xlnm._FilterDatabase" localSheetId="2" hidden="1">'Приложение 3'!$A$10:$K$143</definedName>
    <definedName name="_xlnm._FilterDatabase" localSheetId="3" hidden="1">'Приложение 4'!$A$12:$L$172</definedName>
    <definedName name="Excel_BuiltIn__FilterDatabase" localSheetId="1">'Приложение 2'!$A$11:$L$141</definedName>
    <definedName name="Excel_BuiltIn__FilterDatabase" localSheetId="2">'Приложение 3'!$A$10:$K$136</definedName>
    <definedName name="Excel_BuiltIn__FilterDatabase" localSheetId="3">'Приложение 4'!$A$12:$L$93</definedName>
    <definedName name="_xlnm.Print_Titles" localSheetId="4">'Приложение 7'!$13:$13</definedName>
    <definedName name="_xlnm.Print_Area" localSheetId="0">'Приложение 1 '!$A$1:$E$58</definedName>
    <definedName name="_xlnm.Print_Area" localSheetId="1">'Приложение 2'!$A$2:$L$148</definedName>
    <definedName name="_xlnm.Print_Area" localSheetId="3">'Приложение 4'!$A$3:$L$172</definedName>
    <definedName name="_xlnm.Print_Area" localSheetId="4">'Приложение 7'!$A$1:$E$24</definedName>
  </definedNames>
  <calcPr calcId="145621"/>
</workbook>
</file>

<file path=xl/calcChain.xml><?xml version="1.0" encoding="utf-8"?>
<calcChain xmlns="http://schemas.openxmlformats.org/spreadsheetml/2006/main">
  <c r="C56" i="3" l="1"/>
  <c r="J75" i="5"/>
  <c r="C47" i="3"/>
  <c r="C45" i="3" s="1"/>
  <c r="I75" i="4"/>
  <c r="J42" i="9" s="1"/>
  <c r="J41" i="9" s="1"/>
  <c r="J40" i="9" s="1"/>
  <c r="J39" i="9" s="1"/>
  <c r="J38" i="9" s="1"/>
  <c r="J37" i="9" s="1"/>
  <c r="J116" i="5"/>
  <c r="J120" i="9" s="1"/>
  <c r="J119" i="9" s="1"/>
  <c r="J118" i="9" s="1"/>
  <c r="J117" i="9" s="1"/>
  <c r="J116" i="9" s="1"/>
  <c r="J115" i="9" s="1"/>
  <c r="J108" i="5"/>
  <c r="J51" i="9" s="1"/>
  <c r="J50" i="9" s="1"/>
  <c r="J49" i="9" s="1"/>
  <c r="J48" i="9" s="1"/>
  <c r="J47" i="9" s="1"/>
  <c r="J78" i="5"/>
  <c r="J77" i="5" s="1"/>
  <c r="J76" i="5" s="1"/>
  <c r="J107" i="5"/>
  <c r="J106" i="5" s="1"/>
  <c r="J74" i="9"/>
  <c r="I29" i="4"/>
  <c r="C16" i="6"/>
  <c r="C15" i="6" s="1"/>
  <c r="D16" i="6"/>
  <c r="D15" i="6" s="1"/>
  <c r="E16" i="6"/>
  <c r="E15" i="6" s="1"/>
  <c r="C20" i="6"/>
  <c r="C19" i="6" s="1"/>
  <c r="D20" i="6"/>
  <c r="D19" i="6"/>
  <c r="E20" i="6"/>
  <c r="E19" i="6" s="1"/>
  <c r="C23" i="6"/>
  <c r="C22" i="6" s="1"/>
  <c r="D23" i="6"/>
  <c r="D22" i="6" s="1"/>
  <c r="E23" i="6"/>
  <c r="E22" i="6"/>
  <c r="K22" i="9"/>
  <c r="K21" i="9" s="1"/>
  <c r="K20" i="9" s="1"/>
  <c r="K19" i="9" s="1"/>
  <c r="K18" i="9" s="1"/>
  <c r="K17" i="9" s="1"/>
  <c r="K16" i="9" s="1"/>
  <c r="K15" i="9" s="1"/>
  <c r="K14" i="9" s="1"/>
  <c r="K28" i="9"/>
  <c r="K25" i="9" s="1"/>
  <c r="K24" i="9" s="1"/>
  <c r="K23" i="9" s="1"/>
  <c r="J36" i="9"/>
  <c r="J35" i="9" s="1"/>
  <c r="J34" i="9" s="1"/>
  <c r="J33" i="9" s="1"/>
  <c r="J32" i="9" s="1"/>
  <c r="J31" i="9" s="1"/>
  <c r="J30" i="9" s="1"/>
  <c r="K36" i="9"/>
  <c r="K35" i="9" s="1"/>
  <c r="K34" i="9" s="1"/>
  <c r="K33" i="9" s="1"/>
  <c r="K32" i="9" s="1"/>
  <c r="K31" i="9" s="1"/>
  <c r="K30" i="9" s="1"/>
  <c r="K29" i="9" s="1"/>
  <c r="L36" i="9"/>
  <c r="L35" i="9" s="1"/>
  <c r="L34" i="9" s="1"/>
  <c r="L33" i="9" s="1"/>
  <c r="L32" i="9" s="1"/>
  <c r="L31" i="9" s="1"/>
  <c r="L30" i="9" s="1"/>
  <c r="L29" i="9" s="1"/>
  <c r="J59" i="9"/>
  <c r="J58" i="9" s="1"/>
  <c r="J57" i="9" s="1"/>
  <c r="J56" i="9" s="1"/>
  <c r="J55" i="9" s="1"/>
  <c r="J54" i="9" s="1"/>
  <c r="J53" i="9" s="1"/>
  <c r="K59" i="9"/>
  <c r="K58" i="9" s="1"/>
  <c r="K57" i="9" s="1"/>
  <c r="K56" i="9" s="1"/>
  <c r="K55" i="9" s="1"/>
  <c r="K54" i="9" s="1"/>
  <c r="K53" i="9" s="1"/>
  <c r="L59" i="9"/>
  <c r="L58" i="9" s="1"/>
  <c r="L57" i="9" s="1"/>
  <c r="L56" i="9" s="1"/>
  <c r="L55" i="9" s="1"/>
  <c r="L54" i="9" s="1"/>
  <c r="L53" i="9" s="1"/>
  <c r="K66" i="9"/>
  <c r="K65" i="9" s="1"/>
  <c r="K64" i="9" s="1"/>
  <c r="K63" i="9" s="1"/>
  <c r="K62" i="9" s="1"/>
  <c r="K61" i="9" s="1"/>
  <c r="L66" i="9"/>
  <c r="L65" i="9" s="1"/>
  <c r="L64" i="9" s="1"/>
  <c r="L63" i="9" s="1"/>
  <c r="L62" i="9" s="1"/>
  <c r="L61" i="9" s="1"/>
  <c r="L78" i="9"/>
  <c r="L77" i="9" s="1"/>
  <c r="L76" i="9" s="1"/>
  <c r="L75" i="9" s="1"/>
  <c r="L73" i="9" s="1"/>
  <c r="J84" i="9"/>
  <c r="J83" i="9" s="1"/>
  <c r="J82" i="9" s="1"/>
  <c r="J81" i="9" s="1"/>
  <c r="J80" i="9" s="1"/>
  <c r="J79" i="9" s="1"/>
  <c r="K84" i="9"/>
  <c r="K83" i="9" s="1"/>
  <c r="K82" i="9" s="1"/>
  <c r="K81" i="9" s="1"/>
  <c r="K80" i="9" s="1"/>
  <c r="K79" i="9" s="1"/>
  <c r="L84" i="9"/>
  <c r="L83" i="9" s="1"/>
  <c r="L82" i="9" s="1"/>
  <c r="L81" i="9" s="1"/>
  <c r="L80" i="9" s="1"/>
  <c r="L79" i="9" s="1"/>
  <c r="J90" i="9"/>
  <c r="J89" i="9" s="1"/>
  <c r="J88" i="9" s="1"/>
  <c r="J87" i="9" s="1"/>
  <c r="J86" i="9" s="1"/>
  <c r="J85" i="9" s="1"/>
  <c r="K90" i="9"/>
  <c r="K89" i="9" s="1"/>
  <c r="K88" i="9" s="1"/>
  <c r="K87" i="9" s="1"/>
  <c r="K86" i="9" s="1"/>
  <c r="K85" i="9" s="1"/>
  <c r="L90" i="9"/>
  <c r="L89" i="9" s="1"/>
  <c r="L88" i="9" s="1"/>
  <c r="L87" i="9" s="1"/>
  <c r="L86" i="9" s="1"/>
  <c r="L85" i="9" s="1"/>
  <c r="J96" i="9"/>
  <c r="J95" i="9" s="1"/>
  <c r="J94" i="9" s="1"/>
  <c r="J93" i="9" s="1"/>
  <c r="J92" i="9" s="1"/>
  <c r="J91" i="9" s="1"/>
  <c r="K96" i="9"/>
  <c r="K95" i="9" s="1"/>
  <c r="K94" i="9" s="1"/>
  <c r="K93" i="9" s="1"/>
  <c r="K92" i="9" s="1"/>
  <c r="K91" i="9" s="1"/>
  <c r="L96" i="9"/>
  <c r="L95" i="9" s="1"/>
  <c r="L94" i="9" s="1"/>
  <c r="L93" i="9" s="1"/>
  <c r="L92" i="9" s="1"/>
  <c r="L91" i="9" s="1"/>
  <c r="J98" i="9"/>
  <c r="J97" i="9" s="1"/>
  <c r="K102" i="9"/>
  <c r="K101" i="9" s="1"/>
  <c r="K100" i="9" s="1"/>
  <c r="K99" i="9" s="1"/>
  <c r="K98" i="9" s="1"/>
  <c r="K97" i="9" s="1"/>
  <c r="L102" i="9"/>
  <c r="L101" i="9" s="1"/>
  <c r="L100" i="9" s="1"/>
  <c r="L99" i="9" s="1"/>
  <c r="L98" i="9" s="1"/>
  <c r="L97" i="9" s="1"/>
  <c r="J108" i="9"/>
  <c r="J107" i="9" s="1"/>
  <c r="J106" i="9" s="1"/>
  <c r="J105" i="9" s="1"/>
  <c r="J104" i="9" s="1"/>
  <c r="J103" i="9" s="1"/>
  <c r="K108" i="9"/>
  <c r="K107" i="9" s="1"/>
  <c r="K106" i="9" s="1"/>
  <c r="K105" i="9" s="1"/>
  <c r="K104" i="9" s="1"/>
  <c r="K103" i="9" s="1"/>
  <c r="L108" i="9"/>
  <c r="L107" i="9" s="1"/>
  <c r="L106" i="9" s="1"/>
  <c r="L105" i="9" s="1"/>
  <c r="L104" i="9" s="1"/>
  <c r="L103" i="9" s="1"/>
  <c r="J114" i="9"/>
  <c r="J113" i="9" s="1"/>
  <c r="J112" i="9" s="1"/>
  <c r="J111" i="9" s="1"/>
  <c r="J110" i="9" s="1"/>
  <c r="J109" i="9" s="1"/>
  <c r="K114" i="9"/>
  <c r="K113" i="9" s="1"/>
  <c r="K112" i="9" s="1"/>
  <c r="K111" i="9" s="1"/>
  <c r="K110" i="9" s="1"/>
  <c r="K109" i="9" s="1"/>
  <c r="J126" i="9"/>
  <c r="J125" i="9" s="1"/>
  <c r="J124" i="9" s="1"/>
  <c r="J123" i="9" s="1"/>
  <c r="J122" i="9" s="1"/>
  <c r="J121" i="9" s="1"/>
  <c r="K126" i="9"/>
  <c r="K125" i="9" s="1"/>
  <c r="K124" i="9" s="1"/>
  <c r="K123" i="9" s="1"/>
  <c r="K122" i="9" s="1"/>
  <c r="K121" i="9" s="1"/>
  <c r="L126" i="9"/>
  <c r="L125" i="9" s="1"/>
  <c r="L124" i="9" s="1"/>
  <c r="L123" i="9" s="1"/>
  <c r="L122" i="9" s="1"/>
  <c r="L121" i="9" s="1"/>
  <c r="J132" i="9"/>
  <c r="J131" i="9" s="1"/>
  <c r="J130" i="9" s="1"/>
  <c r="J129" i="9" s="1"/>
  <c r="J128" i="9" s="1"/>
  <c r="J127" i="9" s="1"/>
  <c r="K132" i="9"/>
  <c r="K131" i="9" s="1"/>
  <c r="K130" i="9" s="1"/>
  <c r="K129" i="9" s="1"/>
  <c r="K128" i="9" s="1"/>
  <c r="K127" i="9" s="1"/>
  <c r="L132" i="9"/>
  <c r="L131" i="9" s="1"/>
  <c r="L130" i="9" s="1"/>
  <c r="L129" i="9" s="1"/>
  <c r="L128" i="9" s="1"/>
  <c r="L127" i="9" s="1"/>
  <c r="J138" i="9"/>
  <c r="J137" i="9" s="1"/>
  <c r="J136" i="9" s="1"/>
  <c r="J135" i="9" s="1"/>
  <c r="J134" i="9" s="1"/>
  <c r="J133" i="9" s="1"/>
  <c r="K138" i="9"/>
  <c r="K137" i="9" s="1"/>
  <c r="K136" i="9" s="1"/>
  <c r="K135" i="9" s="1"/>
  <c r="K134" i="9" s="1"/>
  <c r="K133" i="9" s="1"/>
  <c r="L138" i="9"/>
  <c r="L137" i="9" s="1"/>
  <c r="L136" i="9" s="1"/>
  <c r="L135" i="9" s="1"/>
  <c r="L134" i="9" s="1"/>
  <c r="L133" i="9" s="1"/>
  <c r="J144" i="9"/>
  <c r="J143" i="9" s="1"/>
  <c r="J142" i="9" s="1"/>
  <c r="J141" i="9" s="1"/>
  <c r="J140" i="9" s="1"/>
  <c r="J139" i="9" s="1"/>
  <c r="K144" i="9"/>
  <c r="K143" i="9" s="1"/>
  <c r="K142" i="9" s="1"/>
  <c r="K141" i="9" s="1"/>
  <c r="K140" i="9" s="1"/>
  <c r="K139" i="9" s="1"/>
  <c r="L144" i="9"/>
  <c r="L143" i="9" s="1"/>
  <c r="L142" i="9" s="1"/>
  <c r="L141" i="9" s="1"/>
  <c r="L140" i="9" s="1"/>
  <c r="L139" i="9" s="1"/>
  <c r="J150" i="9"/>
  <c r="J149" i="9" s="1"/>
  <c r="J148" i="9" s="1"/>
  <c r="J147" i="9" s="1"/>
  <c r="J146" i="9" s="1"/>
  <c r="J145" i="9" s="1"/>
  <c r="K150" i="9"/>
  <c r="K149" i="9" s="1"/>
  <c r="K148" i="9" s="1"/>
  <c r="K147" i="9" s="1"/>
  <c r="K146" i="9" s="1"/>
  <c r="K145" i="9" s="1"/>
  <c r="L150" i="9"/>
  <c r="L149" i="9" s="1"/>
  <c r="L148" i="9" s="1"/>
  <c r="L147" i="9" s="1"/>
  <c r="L146" i="9" s="1"/>
  <c r="L145" i="9" s="1"/>
  <c r="J156" i="9"/>
  <c r="J155" i="9" s="1"/>
  <c r="J154" i="9" s="1"/>
  <c r="J153" i="9" s="1"/>
  <c r="J152" i="9" s="1"/>
  <c r="J151" i="9" s="1"/>
  <c r="K156" i="9"/>
  <c r="K155" i="9" s="1"/>
  <c r="K154" i="9" s="1"/>
  <c r="K153" i="9" s="1"/>
  <c r="K152" i="9" s="1"/>
  <c r="K151" i="9" s="1"/>
  <c r="L156" i="9"/>
  <c r="L155" i="9" s="1"/>
  <c r="L154" i="9" s="1"/>
  <c r="L153" i="9" s="1"/>
  <c r="L152" i="9" s="1"/>
  <c r="L151" i="9" s="1"/>
  <c r="J161" i="9"/>
  <c r="J160" i="9" s="1"/>
  <c r="J159" i="9" s="1"/>
  <c r="J158" i="9" s="1"/>
  <c r="J157" i="9" s="1"/>
  <c r="K161" i="9"/>
  <c r="K160" i="9" s="1"/>
  <c r="K159" i="9" s="1"/>
  <c r="K158" i="9" s="1"/>
  <c r="K157" i="9" s="1"/>
  <c r="L161" i="9"/>
  <c r="L160" i="9" s="1"/>
  <c r="L159" i="9" s="1"/>
  <c r="L158" i="9" s="1"/>
  <c r="L157" i="9" s="1"/>
  <c r="J167" i="9"/>
  <c r="J166" i="9" s="1"/>
  <c r="J165" i="9" s="1"/>
  <c r="J164" i="9" s="1"/>
  <c r="J163" i="9" s="1"/>
  <c r="K167" i="9"/>
  <c r="K166" i="9" s="1"/>
  <c r="K165" i="9" s="1"/>
  <c r="K164" i="9" s="1"/>
  <c r="K163" i="9" s="1"/>
  <c r="L167" i="9"/>
  <c r="L166" i="9" s="1"/>
  <c r="L165" i="9" s="1"/>
  <c r="L164" i="9" s="1"/>
  <c r="L163" i="9" s="1"/>
  <c r="J172" i="9"/>
  <c r="J171" i="9" s="1"/>
  <c r="J170" i="9" s="1"/>
  <c r="J169" i="9" s="1"/>
  <c r="J168" i="9" s="1"/>
  <c r="K172" i="9"/>
  <c r="K171" i="9" s="1"/>
  <c r="K170" i="9" s="1"/>
  <c r="K169" i="9" s="1"/>
  <c r="K168" i="9" s="1"/>
  <c r="L172" i="9"/>
  <c r="L171" i="9" s="1"/>
  <c r="L170" i="9" s="1"/>
  <c r="L169" i="9" s="1"/>
  <c r="L168" i="9" s="1"/>
  <c r="I18" i="4"/>
  <c r="I17" i="4" s="1"/>
  <c r="I16" i="4" s="1"/>
  <c r="I15" i="4" s="1"/>
  <c r="I14" i="4" s="1"/>
  <c r="I13" i="4" s="1"/>
  <c r="J18" i="4"/>
  <c r="J17" i="4" s="1"/>
  <c r="J16" i="4" s="1"/>
  <c r="J15" i="4" s="1"/>
  <c r="J14" i="4" s="1"/>
  <c r="J13" i="4" s="1"/>
  <c r="K18" i="4"/>
  <c r="K17" i="4" s="1"/>
  <c r="K16" i="4" s="1"/>
  <c r="K15" i="4" s="1"/>
  <c r="K14" i="4" s="1"/>
  <c r="K13" i="4" s="1"/>
  <c r="J24" i="4"/>
  <c r="J23" i="4" s="1"/>
  <c r="J22" i="4" s="1"/>
  <c r="K24" i="4"/>
  <c r="K23" i="4" s="1"/>
  <c r="K22" i="4" s="1"/>
  <c r="K30" i="4"/>
  <c r="K28" i="4" s="1"/>
  <c r="I33" i="4"/>
  <c r="I32" i="4" s="1"/>
  <c r="I31" i="4" s="1"/>
  <c r="J33" i="4"/>
  <c r="J32" i="4" s="1"/>
  <c r="J31" i="4" s="1"/>
  <c r="K33" i="4"/>
  <c r="K32" i="4" s="1"/>
  <c r="K31" i="4" s="1"/>
  <c r="I39" i="4"/>
  <c r="I38" i="4" s="1"/>
  <c r="I37" i="4" s="1"/>
  <c r="I36" i="4" s="1"/>
  <c r="I35" i="4" s="1"/>
  <c r="I34" i="4" s="1"/>
  <c r="J39" i="4"/>
  <c r="J38" i="4" s="1"/>
  <c r="J37" i="4" s="1"/>
  <c r="J36" i="4" s="1"/>
  <c r="J35" i="4" s="1"/>
  <c r="J34" i="4" s="1"/>
  <c r="K39" i="4"/>
  <c r="K38" i="4" s="1"/>
  <c r="K37" i="4" s="1"/>
  <c r="K36" i="4" s="1"/>
  <c r="K35" i="4" s="1"/>
  <c r="K34" i="4" s="1"/>
  <c r="I45" i="4"/>
  <c r="I44" i="4" s="1"/>
  <c r="I43" i="4" s="1"/>
  <c r="I42" i="4" s="1"/>
  <c r="I41" i="4" s="1"/>
  <c r="I40" i="4" s="1"/>
  <c r="J45" i="4"/>
  <c r="J44" i="4" s="1"/>
  <c r="J43" i="4" s="1"/>
  <c r="J42" i="4" s="1"/>
  <c r="J41" i="4" s="1"/>
  <c r="J40" i="4" s="1"/>
  <c r="K45" i="4"/>
  <c r="K44" i="4" s="1"/>
  <c r="K43" i="4" s="1"/>
  <c r="K42" i="4" s="1"/>
  <c r="K41" i="4" s="1"/>
  <c r="K40" i="4" s="1"/>
  <c r="I52" i="4"/>
  <c r="I51" i="4" s="1"/>
  <c r="J52" i="4"/>
  <c r="J51" i="4" s="1"/>
  <c r="K52" i="4"/>
  <c r="K51" i="4" s="1"/>
  <c r="I54" i="4"/>
  <c r="I53" i="4" s="1"/>
  <c r="J54" i="4"/>
  <c r="J53" i="4" s="1"/>
  <c r="K54" i="4"/>
  <c r="K53" i="4" s="1"/>
  <c r="I61" i="4"/>
  <c r="I60" i="4" s="1"/>
  <c r="I59" i="4" s="1"/>
  <c r="I58" i="4" s="1"/>
  <c r="I57" i="4" s="1"/>
  <c r="I56" i="4" s="1"/>
  <c r="I55" i="4" s="1"/>
  <c r="J61" i="4"/>
  <c r="J60" i="4" s="1"/>
  <c r="J59" i="4" s="1"/>
  <c r="J58" i="4" s="1"/>
  <c r="J57" i="4" s="1"/>
  <c r="J56" i="4" s="1"/>
  <c r="J55" i="4" s="1"/>
  <c r="K61" i="4"/>
  <c r="K60" i="4" s="1"/>
  <c r="K59" i="4" s="1"/>
  <c r="K58" i="4" s="1"/>
  <c r="K57" i="4" s="1"/>
  <c r="K56" i="4" s="1"/>
  <c r="K55" i="4" s="1"/>
  <c r="J66" i="4"/>
  <c r="J65" i="4" s="1"/>
  <c r="J64" i="4" s="1"/>
  <c r="J63" i="4" s="1"/>
  <c r="K66" i="4"/>
  <c r="K65" i="4" s="1"/>
  <c r="K64" i="4" s="1"/>
  <c r="K63" i="4" s="1"/>
  <c r="I71" i="4"/>
  <c r="I70" i="4" s="1"/>
  <c r="I69" i="4" s="1"/>
  <c r="I68" i="4" s="1"/>
  <c r="I67" i="4" s="1"/>
  <c r="J71" i="4"/>
  <c r="J70" i="4" s="1"/>
  <c r="J69" i="4" s="1"/>
  <c r="J68" i="4" s="1"/>
  <c r="J67" i="4" s="1"/>
  <c r="K71" i="4"/>
  <c r="K70" i="4" s="1"/>
  <c r="K69" i="4" s="1"/>
  <c r="K68" i="4" s="1"/>
  <c r="K67" i="4" s="1"/>
  <c r="I81" i="4"/>
  <c r="I80" i="4" s="1"/>
  <c r="I79" i="4" s="1"/>
  <c r="I78" i="4" s="1"/>
  <c r="I77" i="4" s="1"/>
  <c r="I76" i="4" s="1"/>
  <c r="J81" i="4"/>
  <c r="J80" i="4" s="1"/>
  <c r="J79" i="4" s="1"/>
  <c r="J78" i="4" s="1"/>
  <c r="J77" i="4" s="1"/>
  <c r="J76" i="4" s="1"/>
  <c r="K81" i="4"/>
  <c r="K80" i="4" s="1"/>
  <c r="K79" i="4" s="1"/>
  <c r="K78" i="4" s="1"/>
  <c r="K77" i="4" s="1"/>
  <c r="K76" i="4" s="1"/>
  <c r="I94" i="4"/>
  <c r="I93" i="4" s="1"/>
  <c r="I92" i="4" s="1"/>
  <c r="J94" i="4"/>
  <c r="J93" i="4" s="1"/>
  <c r="J92" i="4" s="1"/>
  <c r="K94" i="4"/>
  <c r="K93" i="4" s="1"/>
  <c r="K92" i="4" s="1"/>
  <c r="I97" i="4"/>
  <c r="I96" i="4" s="1"/>
  <c r="I95" i="4" s="1"/>
  <c r="J97" i="4"/>
  <c r="J96" i="4" s="1"/>
  <c r="J95" i="4" s="1"/>
  <c r="K97" i="4"/>
  <c r="K96" i="4" s="1"/>
  <c r="K95" i="4" s="1"/>
  <c r="I109" i="4"/>
  <c r="I108" i="4" s="1"/>
  <c r="I107" i="4" s="1"/>
  <c r="J109" i="4"/>
  <c r="J108" i="4" s="1"/>
  <c r="J107" i="4" s="1"/>
  <c r="I112" i="4"/>
  <c r="I111" i="4" s="1"/>
  <c r="I110" i="4" s="1"/>
  <c r="I115" i="4"/>
  <c r="I114" i="4" s="1"/>
  <c r="I113" i="4" s="1"/>
  <c r="J115" i="4"/>
  <c r="J114" i="4" s="1"/>
  <c r="J113" i="4" s="1"/>
  <c r="K115" i="4"/>
  <c r="K114" i="4" s="1"/>
  <c r="K113" i="4" s="1"/>
  <c r="I122" i="4"/>
  <c r="I121" i="4" s="1"/>
  <c r="I120" i="4" s="1"/>
  <c r="I119" i="4" s="1"/>
  <c r="I118" i="4" s="1"/>
  <c r="I117" i="4" s="1"/>
  <c r="I116" i="4" s="1"/>
  <c r="J122" i="4"/>
  <c r="J121" i="4" s="1"/>
  <c r="J120" i="4" s="1"/>
  <c r="J119" i="4" s="1"/>
  <c r="J118" i="4" s="1"/>
  <c r="J117" i="4" s="1"/>
  <c r="J116" i="4" s="1"/>
  <c r="K122" i="4"/>
  <c r="K121" i="4" s="1"/>
  <c r="K120" i="4" s="1"/>
  <c r="K119" i="4" s="1"/>
  <c r="K118" i="4" s="1"/>
  <c r="K117" i="4" s="1"/>
  <c r="K116" i="4" s="1"/>
  <c r="I129" i="4"/>
  <c r="I128" i="4" s="1"/>
  <c r="I127" i="4" s="1"/>
  <c r="I126" i="4" s="1"/>
  <c r="I125" i="4" s="1"/>
  <c r="I124" i="4" s="1"/>
  <c r="I123" i="4" s="1"/>
  <c r="J129" i="4"/>
  <c r="J128" i="4" s="1"/>
  <c r="J127" i="4" s="1"/>
  <c r="J126" i="4" s="1"/>
  <c r="J125" i="4" s="1"/>
  <c r="J124" i="4" s="1"/>
  <c r="J123" i="4" s="1"/>
  <c r="K129" i="4"/>
  <c r="K128" i="4" s="1"/>
  <c r="K127" i="4" s="1"/>
  <c r="K126" i="4" s="1"/>
  <c r="K125" i="4" s="1"/>
  <c r="K124" i="4" s="1"/>
  <c r="K123" i="4" s="1"/>
  <c r="I136" i="4"/>
  <c r="I135" i="4" s="1"/>
  <c r="I134" i="4" s="1"/>
  <c r="I133" i="4" s="1"/>
  <c r="I132" i="4" s="1"/>
  <c r="I131" i="4" s="1"/>
  <c r="I130" i="4" s="1"/>
  <c r="J136" i="4"/>
  <c r="J135" i="4" s="1"/>
  <c r="J134" i="4" s="1"/>
  <c r="J133" i="4" s="1"/>
  <c r="J132" i="4" s="1"/>
  <c r="J131" i="4" s="1"/>
  <c r="J130" i="4" s="1"/>
  <c r="K136" i="4"/>
  <c r="K135" i="4" s="1"/>
  <c r="K134" i="4" s="1"/>
  <c r="K133" i="4" s="1"/>
  <c r="K132" i="4" s="1"/>
  <c r="K131" i="4" s="1"/>
  <c r="K130" i="4" s="1"/>
  <c r="I142" i="4"/>
  <c r="I141" i="4" s="1"/>
  <c r="I140" i="4" s="1"/>
  <c r="I139" i="4" s="1"/>
  <c r="I138" i="4" s="1"/>
  <c r="I137" i="4" s="1"/>
  <c r="J143" i="4"/>
  <c r="J142" i="4" s="1"/>
  <c r="J141" i="4" s="1"/>
  <c r="J140" i="4" s="1"/>
  <c r="J139" i="4" s="1"/>
  <c r="J138" i="4" s="1"/>
  <c r="J137" i="4" s="1"/>
  <c r="K143" i="4"/>
  <c r="K142" i="4" s="1"/>
  <c r="K141" i="4" s="1"/>
  <c r="K140" i="4" s="1"/>
  <c r="K139" i="4" s="1"/>
  <c r="K138" i="4" s="1"/>
  <c r="K137" i="4" s="1"/>
  <c r="J18" i="5"/>
  <c r="J17" i="5" s="1"/>
  <c r="J16" i="5" s="1"/>
  <c r="J15" i="5" s="1"/>
  <c r="J14" i="5" s="1"/>
  <c r="K18" i="5"/>
  <c r="K17" i="5" s="1"/>
  <c r="K16" i="5" s="1"/>
  <c r="K15" i="5" s="1"/>
  <c r="K14" i="5" s="1"/>
  <c r="L18" i="5"/>
  <c r="L17" i="5" s="1"/>
  <c r="L16" i="5" s="1"/>
  <c r="L15" i="5" s="1"/>
  <c r="L14" i="5" s="1"/>
  <c r="K24" i="5"/>
  <c r="K23" i="5" s="1"/>
  <c r="L24" i="5"/>
  <c r="L23" i="5" s="1"/>
  <c r="J25" i="5"/>
  <c r="J66" i="9" s="1"/>
  <c r="J65" i="9" s="1"/>
  <c r="J64" i="9" s="1"/>
  <c r="J63" i="9" s="1"/>
  <c r="J62" i="9" s="1"/>
  <c r="J61" i="9" s="1"/>
  <c r="J28" i="5"/>
  <c r="J72" i="9" s="1"/>
  <c r="J71" i="9" s="1"/>
  <c r="J70" i="9" s="1"/>
  <c r="J69" i="9" s="1"/>
  <c r="J68" i="9" s="1"/>
  <c r="K28" i="5"/>
  <c r="K72" i="9" s="1"/>
  <c r="K71" i="9" s="1"/>
  <c r="K70" i="9" s="1"/>
  <c r="K69" i="9" s="1"/>
  <c r="K68" i="9" s="1"/>
  <c r="L28" i="5"/>
  <c r="L72" i="9" s="1"/>
  <c r="L71" i="9" s="1"/>
  <c r="L70" i="9" s="1"/>
  <c r="L69" i="9" s="1"/>
  <c r="L68" i="9" s="1"/>
  <c r="L29" i="5"/>
  <c r="J31" i="5"/>
  <c r="J78" i="9" s="1"/>
  <c r="J77" i="9" s="1"/>
  <c r="J76" i="9" s="1"/>
  <c r="J75" i="9" s="1"/>
  <c r="K31" i="5"/>
  <c r="K78" i="9" s="1"/>
  <c r="K77" i="9" s="1"/>
  <c r="K76" i="9" s="1"/>
  <c r="K75" i="9" s="1"/>
  <c r="K73" i="9" s="1"/>
  <c r="J33" i="5"/>
  <c r="J32" i="5" s="1"/>
  <c r="K33" i="5"/>
  <c r="K32" i="5" s="1"/>
  <c r="L33" i="5"/>
  <c r="L32" i="5" s="1"/>
  <c r="J39" i="5"/>
  <c r="J38" i="5" s="1"/>
  <c r="J37" i="5" s="1"/>
  <c r="J36" i="5" s="1"/>
  <c r="J35" i="5" s="1"/>
  <c r="K39" i="5"/>
  <c r="K38" i="5" s="1"/>
  <c r="K37" i="5" s="1"/>
  <c r="K36" i="5" s="1"/>
  <c r="K35" i="5" s="1"/>
  <c r="L39" i="5"/>
  <c r="L38" i="5" s="1"/>
  <c r="L37" i="5" s="1"/>
  <c r="L36" i="5" s="1"/>
  <c r="L35" i="5" s="1"/>
  <c r="J45" i="5"/>
  <c r="J44" i="5" s="1"/>
  <c r="J43" i="5" s="1"/>
  <c r="J42" i="5" s="1"/>
  <c r="J41" i="5" s="1"/>
  <c r="K45" i="5"/>
  <c r="K44" i="5" s="1"/>
  <c r="K43" i="5" s="1"/>
  <c r="K42" i="5" s="1"/>
  <c r="K41" i="5" s="1"/>
  <c r="L45" i="5"/>
  <c r="L44" i="5" s="1"/>
  <c r="L43" i="5" s="1"/>
  <c r="L42" i="5" s="1"/>
  <c r="L41" i="5" s="1"/>
  <c r="J52" i="5"/>
  <c r="K52" i="5"/>
  <c r="L52" i="5"/>
  <c r="L51" i="5" s="1"/>
  <c r="L50" i="5" s="1"/>
  <c r="L49" i="5" s="1"/>
  <c r="L48" i="5" s="1"/>
  <c r="L47" i="5" s="1"/>
  <c r="J54" i="5"/>
  <c r="K54" i="5"/>
  <c r="K51" i="5" s="1"/>
  <c r="K50" i="5" s="1"/>
  <c r="K49" i="5" s="1"/>
  <c r="K48" i="5" s="1"/>
  <c r="K47" i="5" s="1"/>
  <c r="L54" i="5"/>
  <c r="J61" i="5"/>
  <c r="J60" i="5" s="1"/>
  <c r="J59" i="5" s="1"/>
  <c r="J58" i="5" s="1"/>
  <c r="J57" i="5" s="1"/>
  <c r="J56" i="5" s="1"/>
  <c r="K61" i="5"/>
  <c r="K60" i="5" s="1"/>
  <c r="K59" i="5" s="1"/>
  <c r="K58" i="5" s="1"/>
  <c r="K57" i="5" s="1"/>
  <c r="K56" i="5" s="1"/>
  <c r="L61" i="5"/>
  <c r="L60" i="5" s="1"/>
  <c r="L59" i="5" s="1"/>
  <c r="L58" i="5" s="1"/>
  <c r="L57" i="5" s="1"/>
  <c r="L56" i="5" s="1"/>
  <c r="K69" i="5"/>
  <c r="K68" i="5" s="1"/>
  <c r="K67" i="5" s="1"/>
  <c r="K66" i="5" s="1"/>
  <c r="K65" i="5" s="1"/>
  <c r="L69" i="5"/>
  <c r="L68" i="5" s="1"/>
  <c r="L67" i="5" s="1"/>
  <c r="L66" i="5" s="1"/>
  <c r="L65" i="5" s="1"/>
  <c r="J70" i="5"/>
  <c r="J22" i="9" s="1"/>
  <c r="J21" i="9" s="1"/>
  <c r="J20" i="9" s="1"/>
  <c r="J19" i="9" s="1"/>
  <c r="J18" i="9" s="1"/>
  <c r="J17" i="9" s="1"/>
  <c r="J16" i="9" s="1"/>
  <c r="J15" i="9" s="1"/>
  <c r="J14" i="9" s="1"/>
  <c r="J74" i="5"/>
  <c r="J73" i="5" s="1"/>
  <c r="J72" i="5" s="1"/>
  <c r="J71" i="5" s="1"/>
  <c r="K74" i="5"/>
  <c r="K73" i="5" s="1"/>
  <c r="K72" i="5" s="1"/>
  <c r="K71" i="5" s="1"/>
  <c r="L74" i="5"/>
  <c r="L73" i="5" s="1"/>
  <c r="L72" i="5" s="1"/>
  <c r="L71" i="5" s="1"/>
  <c r="L64" i="5" s="1"/>
  <c r="J84" i="5"/>
  <c r="J83" i="5" s="1"/>
  <c r="J82" i="5" s="1"/>
  <c r="J81" i="5" s="1"/>
  <c r="J80" i="5" s="1"/>
  <c r="K84" i="5"/>
  <c r="K83" i="5" s="1"/>
  <c r="K82" i="5" s="1"/>
  <c r="K81" i="5" s="1"/>
  <c r="K80" i="5" s="1"/>
  <c r="L84" i="5"/>
  <c r="L83" i="5" s="1"/>
  <c r="L82" i="5" s="1"/>
  <c r="L81" i="5" s="1"/>
  <c r="L80" i="5" s="1"/>
  <c r="L63" i="5" s="1"/>
  <c r="J93" i="5"/>
  <c r="J28" i="9" s="1"/>
  <c r="J97" i="5"/>
  <c r="J96" i="5" s="1"/>
  <c r="K97" i="5"/>
  <c r="K96" i="5" s="1"/>
  <c r="L97" i="5"/>
  <c r="L96" i="5" s="1"/>
  <c r="J100" i="5"/>
  <c r="J99" i="5" s="1"/>
  <c r="K100" i="5"/>
  <c r="K99" i="5" s="1"/>
  <c r="L100" i="5"/>
  <c r="L99" i="5" s="1"/>
  <c r="J112" i="5"/>
  <c r="J111" i="5" s="1"/>
  <c r="K112" i="5"/>
  <c r="K111" i="5" s="1"/>
  <c r="L113" i="5"/>
  <c r="L114" i="9" s="1"/>
  <c r="L113" i="9" s="1"/>
  <c r="L112" i="9" s="1"/>
  <c r="L111" i="9" s="1"/>
  <c r="L110" i="9" s="1"/>
  <c r="L109" i="9" s="1"/>
  <c r="J115" i="5"/>
  <c r="J114" i="5" s="1"/>
  <c r="K116" i="5"/>
  <c r="K120" i="9" s="1"/>
  <c r="K119" i="9" s="1"/>
  <c r="K118" i="9" s="1"/>
  <c r="K117" i="9" s="1"/>
  <c r="K116" i="9" s="1"/>
  <c r="K115" i="9" s="1"/>
  <c r="L116" i="5"/>
  <c r="K112" i="4" s="1"/>
  <c r="K111" i="4" s="1"/>
  <c r="K110" i="4" s="1"/>
  <c r="J118" i="5"/>
  <c r="J117" i="5" s="1"/>
  <c r="K118" i="5"/>
  <c r="K117" i="5" s="1"/>
  <c r="L118" i="5"/>
  <c r="L117" i="5" s="1"/>
  <c r="J126" i="5"/>
  <c r="J125" i="5" s="1"/>
  <c r="J124" i="5" s="1"/>
  <c r="J123" i="5" s="1"/>
  <c r="J122" i="5" s="1"/>
  <c r="J121" i="5" s="1"/>
  <c r="J120" i="5" s="1"/>
  <c r="K126" i="5"/>
  <c r="K125" i="5" s="1"/>
  <c r="K124" i="5" s="1"/>
  <c r="K123" i="5" s="1"/>
  <c r="K122" i="5" s="1"/>
  <c r="K121" i="5" s="1"/>
  <c r="K120" i="5" s="1"/>
  <c r="L126" i="5"/>
  <c r="L125" i="5" s="1"/>
  <c r="L124" i="5" s="1"/>
  <c r="L123" i="5" s="1"/>
  <c r="L122" i="5" s="1"/>
  <c r="L121" i="5" s="1"/>
  <c r="L120" i="5" s="1"/>
  <c r="J133" i="5"/>
  <c r="J132" i="5" s="1"/>
  <c r="J131" i="5" s="1"/>
  <c r="J130" i="5" s="1"/>
  <c r="J129" i="5" s="1"/>
  <c r="J128" i="5" s="1"/>
  <c r="K133" i="5"/>
  <c r="K132" i="5" s="1"/>
  <c r="K131" i="5" s="1"/>
  <c r="K130" i="5" s="1"/>
  <c r="K129" i="5" s="1"/>
  <c r="K128" i="5" s="1"/>
  <c r="L133" i="5"/>
  <c r="L132" i="5" s="1"/>
  <c r="L131" i="5" s="1"/>
  <c r="L130" i="5" s="1"/>
  <c r="L129" i="5" s="1"/>
  <c r="L128" i="5" s="1"/>
  <c r="J140" i="5"/>
  <c r="J139" i="5" s="1"/>
  <c r="J138" i="5" s="1"/>
  <c r="J137" i="5" s="1"/>
  <c r="J136" i="5" s="1"/>
  <c r="J135" i="5" s="1"/>
  <c r="K140" i="5"/>
  <c r="K139" i="5" s="1"/>
  <c r="K138" i="5" s="1"/>
  <c r="K137" i="5" s="1"/>
  <c r="K136" i="5" s="1"/>
  <c r="K135" i="5" s="1"/>
  <c r="L140" i="5"/>
  <c r="L139" i="5" s="1"/>
  <c r="L138" i="5" s="1"/>
  <c r="L137" i="5" s="1"/>
  <c r="L136" i="5" s="1"/>
  <c r="L135" i="5" s="1"/>
  <c r="J147" i="5"/>
  <c r="J146" i="5" s="1"/>
  <c r="J145" i="5" s="1"/>
  <c r="J144" i="5" s="1"/>
  <c r="J143" i="5" s="1"/>
  <c r="J142" i="5" s="1"/>
  <c r="K147" i="5"/>
  <c r="K146" i="5" s="1"/>
  <c r="K145" i="5" s="1"/>
  <c r="K144" i="5" s="1"/>
  <c r="K143" i="5" s="1"/>
  <c r="K142" i="5" s="1"/>
  <c r="L147" i="5"/>
  <c r="L146" i="5" s="1"/>
  <c r="L145" i="5" s="1"/>
  <c r="L144" i="5" s="1"/>
  <c r="L143" i="5" s="1"/>
  <c r="L142" i="5" s="1"/>
  <c r="C22" i="3"/>
  <c r="C21" i="3" s="1"/>
  <c r="C20" i="3" s="1"/>
  <c r="D22" i="3"/>
  <c r="D21" i="3"/>
  <c r="D20" i="3" s="1"/>
  <c r="E22" i="3"/>
  <c r="E21" i="3" s="1"/>
  <c r="E20" i="3" s="1"/>
  <c r="C25" i="3"/>
  <c r="C24" i="3" s="1"/>
  <c r="D25" i="3"/>
  <c r="D24" i="3" s="1"/>
  <c r="E25" i="3"/>
  <c r="E24" i="3" s="1"/>
  <c r="C29" i="3"/>
  <c r="C28" i="3"/>
  <c r="D29" i="3"/>
  <c r="D28" i="3" s="1"/>
  <c r="E29" i="3"/>
  <c r="E28" i="3" s="1"/>
  <c r="C34" i="3"/>
  <c r="C33" i="3" s="1"/>
  <c r="C31" i="3" s="1"/>
  <c r="C27" i="3" s="1"/>
  <c r="D34" i="3"/>
  <c r="D33" i="3" s="1"/>
  <c r="D31" i="3" s="1"/>
  <c r="E34" i="3"/>
  <c r="E33" i="3" s="1"/>
  <c r="E31" i="3" s="1"/>
  <c r="C38" i="3"/>
  <c r="C37" i="3" s="1"/>
  <c r="C36" i="3" s="1"/>
  <c r="D38" i="3"/>
  <c r="D37" i="3"/>
  <c r="D36" i="3" s="1"/>
  <c r="E38" i="3"/>
  <c r="E37" i="3" s="1"/>
  <c r="E36" i="3" s="1"/>
  <c r="C41" i="3"/>
  <c r="C42" i="3"/>
  <c r="D42" i="3"/>
  <c r="D41" i="3"/>
  <c r="E42" i="3"/>
  <c r="E41" i="3" s="1"/>
  <c r="C50" i="3"/>
  <c r="C49" i="3" s="1"/>
  <c r="D50" i="3"/>
  <c r="E50" i="3"/>
  <c r="C52" i="3"/>
  <c r="D52" i="3"/>
  <c r="E52" i="3"/>
  <c r="E55" i="3"/>
  <c r="E54" i="3" s="1"/>
  <c r="C55" i="3"/>
  <c r="C54" i="3" s="1"/>
  <c r="D56" i="3"/>
  <c r="D55" i="3" s="1"/>
  <c r="D54" i="3" s="1"/>
  <c r="E56" i="3"/>
  <c r="J51" i="5"/>
  <c r="J50" i="5" s="1"/>
  <c r="J49" i="5" s="1"/>
  <c r="J48" i="5" s="1"/>
  <c r="J47" i="5" s="1"/>
  <c r="J69" i="5"/>
  <c r="J68" i="5" s="1"/>
  <c r="J67" i="5" s="1"/>
  <c r="J66" i="5" s="1"/>
  <c r="J65" i="5" s="1"/>
  <c r="L27" i="5"/>
  <c r="L26" i="5" s="1"/>
  <c r="J27" i="5"/>
  <c r="L115" i="5"/>
  <c r="L114" i="5" s="1"/>
  <c r="J24" i="5"/>
  <c r="J23" i="5" s="1"/>
  <c r="K109" i="4"/>
  <c r="K108" i="4" s="1"/>
  <c r="K107" i="4" s="1"/>
  <c r="I66" i="4"/>
  <c r="I65" i="4" s="1"/>
  <c r="I64" i="4" s="1"/>
  <c r="I63" i="4" s="1"/>
  <c r="J30" i="4"/>
  <c r="J28" i="4" s="1"/>
  <c r="K27" i="4"/>
  <c r="K26" i="4" s="1"/>
  <c r="K25" i="4" s="1"/>
  <c r="I27" i="4"/>
  <c r="I26" i="4" s="1"/>
  <c r="L120" i="9"/>
  <c r="L119" i="9" s="1"/>
  <c r="L118" i="9" s="1"/>
  <c r="L117" i="9" s="1"/>
  <c r="L116" i="9" s="1"/>
  <c r="L115" i="9" s="1"/>
  <c r="J27" i="4"/>
  <c r="J26" i="4" s="1"/>
  <c r="J25" i="4" s="1"/>
  <c r="C40" i="3" l="1"/>
  <c r="K106" i="4"/>
  <c r="K105" i="4" s="1"/>
  <c r="I89" i="4"/>
  <c r="I88" i="4" s="1"/>
  <c r="I87" i="4" s="1"/>
  <c r="I86" i="4" s="1"/>
  <c r="I85" i="4" s="1"/>
  <c r="I84" i="4" s="1"/>
  <c r="D27" i="3"/>
  <c r="K115" i="5"/>
  <c r="K114" i="5" s="1"/>
  <c r="K29" i="5"/>
  <c r="K27" i="9"/>
  <c r="K26" i="9" s="1"/>
  <c r="E49" i="3"/>
  <c r="D49" i="3"/>
  <c r="D40" i="3" s="1"/>
  <c r="J73" i="9"/>
  <c r="J64" i="5"/>
  <c r="J63" i="5" s="1"/>
  <c r="J92" i="5"/>
  <c r="J91" i="5" s="1"/>
  <c r="J90" i="5" s="1"/>
  <c r="J89" i="5" s="1"/>
  <c r="J88" i="5" s="1"/>
  <c r="E40" i="3"/>
  <c r="E27" i="3"/>
  <c r="E19" i="3" s="1"/>
  <c r="D19" i="3"/>
  <c r="C19" i="3"/>
  <c r="C18" i="3" s="1"/>
  <c r="J110" i="5"/>
  <c r="J109" i="5" s="1"/>
  <c r="J62" i="4"/>
  <c r="I24" i="4"/>
  <c r="I23" i="4" s="1"/>
  <c r="I22" i="4" s="1"/>
  <c r="I30" i="4"/>
  <c r="I28" i="4" s="1"/>
  <c r="J112" i="4"/>
  <c r="J111" i="4" s="1"/>
  <c r="J110" i="4" s="1"/>
  <c r="K27" i="5"/>
  <c r="K26" i="5" s="1"/>
  <c r="L112" i="5"/>
  <c r="L111" i="5" s="1"/>
  <c r="L110" i="5" s="1"/>
  <c r="L109" i="5" s="1"/>
  <c r="L102" i="5" s="1"/>
  <c r="J29" i="5"/>
  <c r="J26" i="5" s="1"/>
  <c r="J22" i="5" s="1"/>
  <c r="J21" i="5" s="1"/>
  <c r="J20" i="5" s="1"/>
  <c r="J13" i="5" s="1"/>
  <c r="I104" i="4"/>
  <c r="I103" i="4" s="1"/>
  <c r="K110" i="5"/>
  <c r="K109" i="5" s="1"/>
  <c r="K95" i="5"/>
  <c r="K94" i="5" s="1"/>
  <c r="K87" i="5" s="1"/>
  <c r="K62" i="4"/>
  <c r="J29" i="9"/>
  <c r="I74" i="4"/>
  <c r="I73" i="4" s="1"/>
  <c r="I72" i="4" s="1"/>
  <c r="I62" i="4" s="1"/>
  <c r="J21" i="4"/>
  <c r="J20" i="4" s="1"/>
  <c r="J19" i="4" s="1"/>
  <c r="J12" i="4" s="1"/>
  <c r="K21" i="4"/>
  <c r="K20" i="4" s="1"/>
  <c r="K19" i="4" s="1"/>
  <c r="K12" i="4" s="1"/>
  <c r="I91" i="4"/>
  <c r="I90" i="4" s="1"/>
  <c r="L95" i="5"/>
  <c r="L94" i="5" s="1"/>
  <c r="L87" i="5" s="1"/>
  <c r="L86" i="5" s="1"/>
  <c r="J95" i="5"/>
  <c r="J94" i="5" s="1"/>
  <c r="J87" i="5" s="1"/>
  <c r="J106" i="4"/>
  <c r="J105" i="4" s="1"/>
  <c r="J98" i="4" s="1"/>
  <c r="J25" i="9"/>
  <c r="J24" i="9" s="1"/>
  <c r="J23" i="9" s="1"/>
  <c r="J27" i="9"/>
  <c r="J26" i="9" s="1"/>
  <c r="L22" i="5"/>
  <c r="L21" i="5" s="1"/>
  <c r="L20" i="5" s="1"/>
  <c r="K22" i="5"/>
  <c r="K21" i="5" s="1"/>
  <c r="K20" i="5" s="1"/>
  <c r="K13" i="5" s="1"/>
  <c r="K50" i="4"/>
  <c r="K49" i="4" s="1"/>
  <c r="K48" i="4" s="1"/>
  <c r="K47" i="4" s="1"/>
  <c r="K46" i="4" s="1"/>
  <c r="I50" i="4"/>
  <c r="I49" i="4" s="1"/>
  <c r="I48" i="4" s="1"/>
  <c r="I47" i="4" s="1"/>
  <c r="I46" i="4" s="1"/>
  <c r="K63" i="5"/>
  <c r="K64" i="5"/>
  <c r="J50" i="4"/>
  <c r="J49" i="4" s="1"/>
  <c r="J48" i="4" s="1"/>
  <c r="J47" i="4" s="1"/>
  <c r="J46" i="4" s="1"/>
  <c r="L13" i="5"/>
  <c r="L67" i="9"/>
  <c r="L60" i="9" s="1"/>
  <c r="L52" i="9" s="1"/>
  <c r="J105" i="5"/>
  <c r="J104" i="5" s="1"/>
  <c r="J103" i="5" s="1"/>
  <c r="J102" i="5" s="1"/>
  <c r="K98" i="4"/>
  <c r="I25" i="4"/>
  <c r="I21" i="4" s="1"/>
  <c r="I20" i="4" s="1"/>
  <c r="I19" i="4" s="1"/>
  <c r="I12" i="4" s="1"/>
  <c r="L162" i="9"/>
  <c r="I102" i="4"/>
  <c r="I101" i="4"/>
  <c r="I100" i="4" s="1"/>
  <c r="I99" i="4" s="1"/>
  <c r="J67" i="9"/>
  <c r="J60" i="9" s="1"/>
  <c r="J52" i="9" s="1"/>
  <c r="K67" i="9"/>
  <c r="K60" i="9" s="1"/>
  <c r="K52" i="9" s="1"/>
  <c r="K162" i="9"/>
  <c r="J46" i="9"/>
  <c r="J45" i="9"/>
  <c r="J44" i="9" s="1"/>
  <c r="J43" i="9" s="1"/>
  <c r="I106" i="4"/>
  <c r="I105" i="4" s="1"/>
  <c r="K91" i="4"/>
  <c r="K90" i="4" s="1"/>
  <c r="K83" i="4" s="1"/>
  <c r="K82" i="4" s="1"/>
  <c r="J91" i="4"/>
  <c r="J90" i="4" s="1"/>
  <c r="J83" i="4" s="1"/>
  <c r="J82" i="4" s="1"/>
  <c r="J162" i="9"/>
  <c r="D18" i="3" l="1"/>
  <c r="E18" i="3"/>
  <c r="L12" i="5"/>
  <c r="K102" i="5"/>
  <c r="K86" i="5" s="1"/>
  <c r="I83" i="4"/>
  <c r="J86" i="5"/>
  <c r="J12" i="5" s="1"/>
  <c r="I98" i="4"/>
  <c r="L13" i="9"/>
  <c r="I82" i="4"/>
  <c r="I11" i="4" s="1"/>
  <c r="K13" i="9"/>
  <c r="K12" i="5"/>
  <c r="J13" i="9"/>
  <c r="K11" i="4"/>
  <c r="J11" i="4"/>
</calcChain>
</file>

<file path=xl/sharedStrings.xml><?xml version="1.0" encoding="utf-8"?>
<sst xmlns="http://schemas.openxmlformats.org/spreadsheetml/2006/main" count="2487" uniqueCount="273">
  <si>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</si>
  <si>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Обслуживание государственного внутреннего и муниципального долга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</si>
  <si>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</si>
  <si>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</si>
  <si>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2022год</t>
  </si>
  <si>
    <t>2024 год</t>
  </si>
  <si>
    <t xml:space="preserve">
ДОХОДЫ БЮДЖЕТА СЕМИЛЕЙСКОГО СЕЛЬСКОГО ПОСЕЛЕНИЯ РЕСПУБЛИКИ МОРДОВИЯ НА 2022 ГОД И НА ПЛАНОВЫЙ ПЕРИОД 2023 И 2024 ГОДОВ
</t>
  </si>
  <si>
    <t>Обеспечение  деятельности  администрации Семилейского сельского поселения Кочкуровского муниципального района Республики Мордовия</t>
  </si>
  <si>
    <t>Глава Семилейского сельского поселения Кочкуровского муниципального района Республики Мордовия</t>
  </si>
  <si>
    <t>Обеспечение  деятельности  администрации  Семилейского сельского поселения Кочкуровского муниципального района Республики Мордовия</t>
  </si>
  <si>
    <t>Непрограммные расходы в рамках обеспечения деятельности администрации Семилейского сельского поселения Кочкуровского муниципального района Республики Мордовия</t>
  </si>
  <si>
    <t>Резервный фонд администрации  Семилейского сельского поселения Кочкуровского муниципального района Республики Мордовия</t>
  </si>
  <si>
    <t>ВЕДОМСТВЕННАЯ СТРУКТУРА 
РАСХОДОВ БЮДЖЕТА СЕМИЛЕЙСКОГО СЕЛЬСКОГО ПОСЕЛЕНИЯ НА 2022 ГОД И НА ПЛАНОВЫЙ ПЕРИОД 2023 И 2024 ГОДОВ</t>
  </si>
  <si>
    <t>РАСПРЕДЕЛЕНИЕ 
БЮДЖЕТНЫХ АССИГНОВАНИЙ БЮДЖЕТА СЕМИЛЕЙСКОГО СЕЛЬСКОГО ПОСЕЛЕНИЯ ПО РАЗДЕЛАМ, ПОДРАЗДЕЛАМ, ЦЕЛЕВЫМ СТАТЬЯМ (МУНИЦИПАЛЬНЫМ ПРОГРАММАМ И НЕПРОГРАМНЫМ НАПРАВЛЕНИЯМ ДЕЯТЕЛЬНОСТИ) , ГРУППАМ  (ГРУППАМ И ПОДГРУППАМ) ВИДОВ РАСХОДОВ КЛАССИФИКАЦИИ РАСХОДОВ БЮДЖЕТОВ  НА 2022 ГОД И НА ПЛАНОВЫЙ ПЕРИОД 2023 И 2024 ГОДОВ</t>
  </si>
  <si>
    <t>Администрация Семилейского сельского поселения Кочкуровского муниципального района</t>
  </si>
  <si>
    <t>РАСПРЕДЕЛЕНИЕ 
БЮДЖЕТНЫХ АССИГНОВАНИЙ БЮДЖЕТА СЕМИЛЕЙСКОГО СЕЛЬСКОГО ПОСЕЛЕНИЯ ПО ЦЕЛЕВЫМ СТАТЬЯМ (МУНИЦИПАЛЬНЫМ ПРОГРАММАМ И НЕПРОГРАМНЫМ НАПРАВЛЕНИЯМ ДЕЯТЕЛЬНОСТИ) 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</si>
  <si>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ИСТОЧНИКИ 
ВНУТРЕННЕГО ФИНАНСИРОВАНИЯ ДЕФИЦИТА БЮДЖЕТА СЕМИЛЕЙСКОГО СЕЛЬСКОГО ПОСЕЛЕНИЯ НА 2022 ГОД И НА ПЛАНОВЫЙ ПЕРИОД 2023 и 2024 ГОДОВ</t>
  </si>
  <si>
    <t>10500000000000000</t>
  </si>
  <si>
    <t>НАЛОГИ НА СОВОКУПНЫЙ ДОХОД</t>
  </si>
  <si>
    <t>10503000010000110</t>
  </si>
  <si>
    <t>Единый сельскохозяйственный налог</t>
  </si>
  <si>
    <t>10503010010000110</t>
  </si>
  <si>
    <t>11100000000000000</t>
  </si>
  <si>
    <t>ДОХОДЫ ОТ ИСПОЛЬЗОВАНИЯ ИМУЩЕСТВА, НАХОДЯЩЕГОСЯ В ГОСУДАРСТВЕННОЙ И МУНИЦИПАЛЬНОЙ СОБСТВЕННОСТИ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</si>
  <si>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</si>
  <si>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</si>
  <si>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</si>
  <si>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</si>
  <si>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11109045100000120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</si>
  <si>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</si>
  <si>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44107</t>
  </si>
  <si>
    <t>Жилищно-коммунальное хозяйство</t>
  </si>
  <si>
    <t>05</t>
  </si>
  <si>
    <t>Коммунальное хозяйство</t>
  </si>
  <si>
    <t>44101</t>
  </si>
  <si>
    <t>44106</t>
  </si>
  <si>
    <t>Благоустройство</t>
  </si>
  <si>
    <t>Уличное освещений</t>
  </si>
  <si>
    <t>43010</t>
  </si>
  <si>
    <t>Прочие мероприятия по благоустройству</t>
  </si>
  <si>
    <t>43040</t>
  </si>
  <si>
    <t>44105</t>
  </si>
  <si>
    <t>Культура, кинематография</t>
  </si>
  <si>
    <t>08</t>
  </si>
  <si>
    <t>Культура</t>
  </si>
  <si>
    <t>Дворцы и дома культуры, другие учреждения культуры и средств массовой информации</t>
  </si>
  <si>
    <t>44104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</si>
  <si>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</si>
  <si>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</si>
  <si>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</si>
  <si>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</si>
  <si>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</si>
  <si>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</si>
  <si>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</si>
  <si>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</si>
  <si>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и муниципального долга</t>
  </si>
  <si>
    <t>13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</si>
  <si>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</si>
  <si>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</si>
  <si>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</si>
  <si>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</si>
  <si>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</si>
  <si>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</si>
  <si>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Условно утвержденные расходы</t>
  </si>
  <si>
    <t>Адм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</si>
  <si>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</si>
  <si>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</si>
  <si>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</t>
  </si>
  <si>
    <t>000 01 00 00 00 00 0000 000</t>
  </si>
  <si>
    <t>ИСТОЧНИКИ ВНУТРЕННЕГО ФИНАНСИРОВАНИЯ ДЕФИЦИТОВ БЮДЖЕТОВ</t>
  </si>
  <si>
    <t>000 01 05 00 00 00 0000 000</t>
  </si>
  <si>
    <t xml:space="preserve">Изменение остатков средств на счетах по учету средств бюджета </t>
  </si>
  <si>
    <t>000 01 05 00 00 00 0000 500</t>
  </si>
  <si>
    <t xml:space="preserve">Увеличение остатков средств бюджетов </t>
  </si>
  <si>
    <t>000 01 05 02 01 00 0000 510</t>
  </si>
  <si>
    <t xml:space="preserve">Увеличение прочих остатков денежных средств бюджетов </t>
  </si>
  <si>
    <t>000 01 05 02 01 10 0000 510</t>
  </si>
  <si>
    <t xml:space="preserve">Увеличение прочих остатков денежных средств бюджетов муниципальных районов </t>
  </si>
  <si>
    <t>000 01 05 00 00 00 0000 600</t>
  </si>
  <si>
    <t xml:space="preserve">Уменьшение остатков средств бюджетов </t>
  </si>
  <si>
    <t>000 01 05 02 01 00 0000 610</t>
  </si>
  <si>
    <t xml:space="preserve">Уменьшение прочих остатков денежных средств бюджетов </t>
  </si>
  <si>
    <t>000 01 05 02 01 10 0000 610</t>
  </si>
  <si>
    <t xml:space="preserve">Уменьшение прочих остатков денежных средств бюджетов муниципальных районов </t>
  </si>
  <si>
    <t>Осуществление  государственных полномочий Российско Федерации  по первичному воинскому учету на территориях, где отсутствуют военные комиссариаты</t>
  </si>
  <si>
    <t>Погашение бюджетами сельских поселений  кредитов от других бюджетов бюджетной системы  Российской Федерации в валюте Российской Федерации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</si>
  <si>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</si>
  <si>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</si>
  <si>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</si>
  <si>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1</t>
  </si>
  <si>
    <t>(тыс. рублей)</t>
  </si>
  <si>
    <t>Код</t>
  </si>
  <si>
    <t>Наименование</t>
  </si>
  <si>
    <t>Сумма</t>
  </si>
  <si>
    <t>2022 год</t>
  </si>
  <si>
    <t>2023 год</t>
  </si>
  <si>
    <t>3</t>
  </si>
  <si>
    <t>4</t>
  </si>
  <si>
    <t>5</t>
  </si>
  <si>
    <t>85000000000000000</t>
  </si>
  <si>
    <t>ДОХОДЫ БЮДЖЕТА -ВСЕГО</t>
  </si>
  <si>
    <t>10000000000000000</t>
  </si>
  <si>
    <t>НАЛОГОВЫЕ И НЕНАЛОГОВЫЕ  ДОХОДЫ</t>
  </si>
  <si>
    <t>10100000000000000</t>
  </si>
  <si>
    <t>НАЛОГИ НА ПРИБЫЛЬ, ДОХОДЫ</t>
  </si>
  <si>
    <t>10102000010000110</t>
  </si>
  <si>
    <t>Налог на доходы физических лиц</t>
  </si>
  <si>
    <t>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</si>
  <si>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</si>
  <si>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</si>
  <si>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</si>
  <si>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10600000000000000</t>
  </si>
  <si>
    <t>НАЛОГ НА ИМУЩЕСТВО</t>
  </si>
  <si>
    <t>10601000000000110</t>
  </si>
  <si>
    <t>Налог на имущество физических лиц</t>
  </si>
  <si>
    <t>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</si>
  <si>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</si>
  <si>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</si>
  <si>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</si>
  <si>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10606000000000110</t>
  </si>
  <si>
    <t xml:space="preserve">ЗЕМЕЛЬНЫЙ НАЛОГ </t>
  </si>
  <si>
    <t>10606033100000110</t>
  </si>
  <si>
    <t>Земельный налог с организаций</t>
  </si>
  <si>
    <t>10606040000000110</t>
  </si>
  <si>
    <t>Земельный налог с физических лиц</t>
  </si>
  <si>
    <t>10606043100000110</t>
  </si>
  <si>
    <t>Земельный налог с физических лиц, обладающих земельным участком, расположенным в границах сельских поселений</t>
  </si>
  <si>
    <t>10606043101000110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</si>
  <si>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</si>
  <si>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</si>
  <si>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</si>
  <si>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</si>
  <si>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 xml:space="preserve"> Дотации бюджетам бюджетной системы Российской Федерации</t>
  </si>
  <si>
    <t>20215001000000150</t>
  </si>
  <si>
    <t>Дотации на выравнивание бюджетной обеспеченности</t>
  </si>
  <si>
    <t>20215001100000150</t>
  </si>
  <si>
    <t>Дотации бюджетам сельских поселений на выравнивание  бюджетной обеспеченности</t>
  </si>
  <si>
    <t>20230000000000150</t>
  </si>
  <si>
    <t>Субвенции от других бюджетов бюджетной системы Российской Федерации</t>
  </si>
  <si>
    <t>20235118000000150</t>
  </si>
  <si>
    <t>Субвенции бюджетам на осуществление первичного воинского учета на территориях, где отсутствуют военные комиссариаты</t>
  </si>
  <si>
    <t>20235118100000150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</si>
  <si>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</si>
  <si>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20230024000000150</t>
  </si>
  <si>
    <t>Субвенции бюджетам муниципальных районов на выполнение передаваемых полномочий субъектов Российской Федерации</t>
  </si>
  <si>
    <t>20230024100000150</t>
  </si>
  <si>
    <t xml:space="preserve">Субвенция на реализацию госполномочий по определению перечня должностных лиц, уполномоченных составлять протоколы об административных правонарушениях </t>
  </si>
  <si>
    <t>20240000000000150</t>
  </si>
  <si>
    <t>Иные межбюджетные транферты</t>
  </si>
  <si>
    <t>20240014000000150</t>
  </si>
  <si>
    <t xml:space="preserve">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</si>
  <si>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20240014100000150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</si>
  <si>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</si>
  <si>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Рз</t>
  </si>
  <si>
    <t>Прз</t>
  </si>
  <si>
    <t>Цср</t>
  </si>
  <si>
    <t>Вр</t>
  </si>
  <si>
    <t>6</t>
  </si>
  <si>
    <t>7</t>
  </si>
  <si>
    <t>8</t>
  </si>
  <si>
    <t>9</t>
  </si>
  <si>
    <t>10</t>
  </si>
  <si>
    <t>11</t>
  </si>
  <si>
    <t>12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</si>
  <si>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</si>
  <si>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</si>
  <si>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</si>
  <si>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</si>
  <si>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</si>
  <si>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</t>
  </si>
  <si>
    <t>00</t>
  </si>
  <si>
    <t xml:space="preserve">Расходы на выплаты по оплате труда высшего должностного лица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</si>
  <si>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</si>
  <si>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</si>
  <si>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</si>
  <si>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</si>
  <si>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65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</si>
  <si>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</si>
  <si>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</si>
  <si>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</si>
  <si>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</si>
  <si>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</si>
  <si>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</si>
  <si>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</si>
  <si>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</si>
  <si>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</si>
  <si>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</si>
  <si>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Обеспечение  деятельности  финансовых, налоговых и таможенных органов и органов финансового (финансово-бюджетного) надзора</t>
  </si>
  <si>
    <t>06</t>
  </si>
  <si>
    <t>Непрограммные расходы главных распорядителей бюджетных средств местного бюджета</t>
  </si>
  <si>
    <t>89</t>
  </si>
  <si>
    <t>Непрограммные расходы в рамках обеспечения деятельности главных распорядителей бюджетных средств местного бюджета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</si>
  <si>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</si>
  <si>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44501</t>
  </si>
  <si>
    <t>Межбюджетные трансферты</t>
  </si>
  <si>
    <t>Иныемежбюджетные трансферты</t>
  </si>
  <si>
    <t>Резервные фонды</t>
  </si>
  <si>
    <t>41180</t>
  </si>
  <si>
    <t>Резервные средства</t>
  </si>
  <si>
    <t>Национальная оборона</t>
  </si>
  <si>
    <t>Мобилизационная и вневойсковая подготовка</t>
  </si>
  <si>
    <t>03</t>
  </si>
  <si>
    <t>Непрограммные расходы главных распорядителей бюджетных средств Республики Мордовия</t>
  </si>
  <si>
    <t>Непрограммные расходы в рамках обеспечения деятельности главных распорядителей бюджетных средств Республики Мордовия</t>
  </si>
  <si>
    <t>51180</t>
  </si>
  <si>
    <t>Национальная экономика</t>
  </si>
  <si>
    <t>Дорожное хозяйство (дорожные фонды)</t>
  </si>
  <si>
    <t>09</t>
  </si>
  <si>
    <t>44102</t>
  </si>
  <si>
    <t>Другие вопросы в области национальной экономики</t>
  </si>
  <si>
    <t>Бюджетные кредиты  из других бюджетов бюджетной системы Российской Федерации</t>
  </si>
  <si>
    <t>000 01 03 00 00 00 0000 000</t>
  </si>
  <si>
    <t>000 01 03 01000100000810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</si>
  <si>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</si>
  <si>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</si>
  <si>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240</t>
  </si>
  <si>
    <t xml:space="preserve">Муниципальная программа «Жилище» Семилейского сельского поселения Кочкуровского муниципального района Республики Мордовия на 2021-2025 годы» </t>
  </si>
  <si>
    <t>Строительство (реконструкция) объектов водоснабжения, водоотведения и (или) теплоснабжения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</si>
  <si>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50213</t>
  </si>
  <si>
    <t>000 01 03 01  00 00 0000 000</t>
  </si>
  <si>
    <t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</si>
  <si>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Муниципальная программа «Жилище» Семилейского сельского поселения Кочкуровского муниципального района на 2021-2025 годы» </t>
  </si>
  <si>
    <t>Подппрограмма "Обеспечение жильем  молодых семей"</t>
  </si>
  <si>
    <t>Региональный проект "Жилье"</t>
  </si>
  <si>
    <t>F1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</si>
  <si>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а также осуществление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</si>
  <si>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Капитальные вложения в объекты государственной (муниципальной) собственности</t>
  </si>
  <si>
    <t>Бюджетные инвестиции</t>
  </si>
  <si>
    <t>Строительство (реконструкция) автомобильных дорог в рамках реализации проектов по развитию территорий, расположенных в границах населенных пунктов, предусматривающих строительство жилья</t>
  </si>
  <si>
    <t>50212</t>
  </si>
  <si>
    <t xml:space="preserve">Программа
«Комплексного развитие систем транспортной инфраструктуры на территории  Семилейского сельского поселения
Кочкуровского муниципального района Республики Мордовия на 2021-2028 годы </t>
  </si>
  <si>
    <t>0 4</t>
  </si>
  <si>
    <t>923</t>
  </si>
  <si>
    <t>20215002100000150</t>
  </si>
  <si>
    <t>Дотации бюджетам сельских поселений на поддержку мер по обеспечению сбалансированности бюджетов</t>
  </si>
  <si>
    <t>20220000000000150</t>
  </si>
  <si>
    <t>Субсидии бюджета бюджетной системы (межбюджетные субсидии)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</si>
  <si>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</si>
  <si>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</si>
  <si>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</si>
  <si>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</si>
  <si>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Администрация Семилейского  сельского поселения Кочкуровского муниципального района</t>
  </si>
  <si>
    <t>Основное мероприятие "Обеспечение сохранности автомобильных дорог местного значения путем выполнения эксплуатационных и ремонтных мероприятий; ямочный ремонт, разметка дорог, установка дорожных знаков, обкашивание дорожных обочин, очистка дорог от снега."</t>
  </si>
  <si>
    <t>,</t>
  </si>
  <si>
    <t>Исполнение судебных актов</t>
  </si>
  <si>
    <t>Муниципальная программа Семилейского сельского поселения Кочкуровского муниципального района «Комплексное развитие сельских территорий»</t>
  </si>
  <si>
    <t>подпрограмма «Создание и развитие инфраструктуры на сельских территориях»</t>
  </si>
  <si>
    <t>Основное мероприятие "Благоустройство сельских территорий»</t>
  </si>
  <si>
    <t xml:space="preserve"> Закупка товаров, работ и услуг для обеспечения государственных (муниципальных) нужд </t>
  </si>
  <si>
    <t xml:space="preserve"> Иные закупки товаров, работ и услуг для обеспечения государственных (муниципальных) нужд </t>
  </si>
  <si>
    <t>22</t>
  </si>
  <si>
    <t>L5764</t>
  </si>
  <si>
    <t xml:space="preserve">ПРИЛОЖЕНИЕ 1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</si>
  <si>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 xml:space="preserve">Приложение 1
к проекту решения  Совета депутатов
Семилейского сельского поселения  «О бюджете Семилейского сельского поселения  на 2022год и на плановый период 2023 и 2024 годов»                                                                                                     от  24.12.2021 г. №14
</t>
  </si>
  <si>
    <t>Приложение 2
к проекту решения  Совета депутатов
Семилейского сельского поселения  «О бюджете Семилейского сельского поселения на 2022 год и на плановый период 2023 и 2024 годов»                                                                                     от  24.12.2021 г. №14</t>
  </si>
  <si>
    <t xml:space="preserve">ПРИЛОЖЕНИЕ 2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</si>
  <si>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 xml:space="preserve">ПРИЛОЖЕНИЕ 3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</si>
  <si>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 xml:space="preserve">ПРИЛОЖЕНИЕ 4                                                                   к решению Совета депутатов                                          Семилейского  сельского поселения Кочкуровского муниципального района </t>
  </si>
  <si>
    <t>Приложение 3
к решению  Совета депутатов
Семилейского сельского поселения  «О бюджете Семилейского сельского поселения на 2022 год и на плановый период 2023 и 2024 годов»                                                                                        от 24.12.2021 г. №14</t>
  </si>
  <si>
    <t>Приложение 4
к проекту решения  Совета депутатов
Семилейского  сельского поселения  «О бюджете Семилейского сельского поселения на 2022 год и на плановый период 2023 и 2024 годов»                                                                          от  24.12.2021 г. №14</t>
  </si>
  <si>
    <t xml:space="preserve">Приложение 7
к проекту решения  Совета депутатов
Семилейского сельского поселения «О бюджете Семилейского сельского поселения  на 2022 год и на плановый период 2023 и 2024 годов»                                                                         от 24.12.2021 г. №14
</t>
  </si>
  <si>
    <t>Благоустройство сельских территорий</t>
  </si>
  <si>
    <t>Основное мероприятие " Ремонт автомобильной дороги по ул. Советская в с. Воеводское Семилейского сельского поселения Кочкуровского муниципального района Республики Мордовия".</t>
  </si>
  <si>
    <t>57840</t>
  </si>
  <si>
    <t>Капитальный ремонт и ремонт автомобильных дорог общего пользования местного значения</t>
  </si>
  <si>
    <t>Основное мероприятие " Развитие транспортной инфраструктуры "</t>
  </si>
  <si>
    <t>20225576100000150</t>
  </si>
  <si>
    <t>Субсидии бюджетам сельских поселений  на обеспечение комплексного развития сельских территорий</t>
  </si>
  <si>
    <t>20229999000000150</t>
  </si>
  <si>
    <t>Прочие субсидии</t>
  </si>
  <si>
    <t>20229999100000150</t>
  </si>
  <si>
    <t>Прочие субсидии бюджетам сельских поселений</t>
  </si>
  <si>
    <t>от 28.02.2022 №21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</si>
</sst>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0&quot;р.&quot;_-;\-* #,##0.00&quot;р.&quot;_-;_-* \-??&quot;р.&quot;_-;_-@_-"/>
    <numFmt numFmtId="165" formatCode="#,##0.0"/>
    <numFmt numFmtId="166" formatCode="0.0"/>
    <numFmt numFmtId="167" formatCode="000000"/>
  </numFmts>
  <fonts count="43" x14ac:knownFonts="1">
    <font>
      <sz val="10"/>
      <color indexed="8"/>
      <name val="Times New Roman"/>
      <charset val="204"/>
    </font>
    <font>
      <sz val="10"/>
      <name val="Arial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8"/>
      <color indexed="8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 Cyr"/>
      <charset val="204"/>
    </font>
    <font>
      <sz val="10"/>
      <color indexed="8"/>
      <name val="Times New Roman"/>
      <family val="1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b/>
      <sz val="10"/>
      <color indexed="8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2"/>
      <name val="Arial"/>
      <family val="2"/>
      <charset val="204"/>
    </font>
    <font>
      <sz val="9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sz val="9"/>
      <name val="Arial"/>
      <family val="2"/>
      <charset val="204"/>
    </font>
    <font>
      <sz val="12"/>
      <name val="Arial"/>
      <family val="2"/>
      <charset val="204"/>
    </font>
    <font>
      <b/>
      <sz val="11.5"/>
      <name val="Arial"/>
      <family val="2"/>
      <charset val="204"/>
    </font>
    <font>
      <sz val="11.5"/>
      <color indexed="8"/>
      <name val="Arial"/>
      <family val="2"/>
      <charset val="204"/>
    </font>
    <font>
      <b/>
      <sz val="11.5"/>
      <color indexed="8"/>
      <name val="Arial"/>
      <family val="2"/>
      <charset val="204"/>
    </font>
    <font>
      <sz val="11"/>
      <name val="Arial"/>
      <family val="2"/>
      <charset val="204"/>
    </font>
    <font>
      <sz val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9"/>
      <color rgb="FF000000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</fills>
  <borders count="26">
    <border>
      <left/>
      <right/>
      <top/>
      <bottom/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1">
    <xf numFmtId="164" fontId="0" fillId="0" borderId="0">
      <alignment vertical="top" wrapText="1"/>
    </xf>
    <xf numFmtId="164" fontId="2" fillId="2" borderId="0" applyBorder="0" applyProtection="0">
      <alignment vertical="top" wrapText="1"/>
    </xf>
    <xf numFmtId="164" fontId="2" fillId="3" borderId="0" applyBorder="0" applyProtection="0">
      <alignment vertical="top" wrapText="1"/>
    </xf>
    <xf numFmtId="164" fontId="2" fillId="4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6" borderId="0" applyBorder="0" applyProtection="0">
      <alignment vertical="top" wrapText="1"/>
    </xf>
    <xf numFmtId="164" fontId="2" fillId="7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9" borderId="0" applyBorder="0" applyProtection="0">
      <alignment vertical="top" wrapText="1"/>
    </xf>
    <xf numFmtId="164" fontId="2" fillId="10" borderId="0" applyBorder="0" applyProtection="0">
      <alignment vertical="top" wrapText="1"/>
    </xf>
    <xf numFmtId="164" fontId="2" fillId="5" borderId="0" applyBorder="0" applyProtection="0">
      <alignment vertical="top" wrapText="1"/>
    </xf>
    <xf numFmtId="164" fontId="2" fillId="8" borderId="0" applyBorder="0" applyProtection="0">
      <alignment vertical="top" wrapText="1"/>
    </xf>
    <xf numFmtId="164" fontId="2" fillId="11" borderId="0" applyBorder="0" applyProtection="0">
      <alignment vertical="top" wrapText="1"/>
    </xf>
    <xf numFmtId="164" fontId="3" fillId="12" borderId="0" applyBorder="0" applyProtection="0">
      <alignment vertical="top" wrapText="1"/>
    </xf>
    <xf numFmtId="164" fontId="3" fillId="9" borderId="0" applyBorder="0" applyProtection="0">
      <alignment vertical="top" wrapText="1"/>
    </xf>
    <xf numFmtId="164" fontId="3" fillId="10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5" borderId="0" applyBorder="0" applyProtection="0">
      <alignment vertical="top" wrapText="1"/>
    </xf>
    <xf numFmtId="0" fontId="4" fillId="0" borderId="1">
      <alignment horizontal="left" wrapText="1" indent="2"/>
    </xf>
    <xf numFmtId="49" fontId="4" fillId="0" borderId="2">
      <alignment horizontal="center" shrinkToFit="1"/>
    </xf>
    <xf numFmtId="0" fontId="4" fillId="0" borderId="3">
      <alignment horizontal="left" wrapText="1" indent="2"/>
    </xf>
    <xf numFmtId="49" fontId="4" fillId="0" borderId="4">
      <alignment horizontal="center"/>
    </xf>
    <xf numFmtId="164" fontId="3" fillId="16" borderId="0" applyBorder="0" applyProtection="0">
      <alignment vertical="top" wrapText="1"/>
    </xf>
    <xf numFmtId="164" fontId="3" fillId="17" borderId="0" applyBorder="0" applyProtection="0">
      <alignment vertical="top" wrapText="1"/>
    </xf>
    <xf numFmtId="164" fontId="3" fillId="18" borderId="0" applyBorder="0" applyProtection="0">
      <alignment vertical="top" wrapText="1"/>
    </xf>
    <xf numFmtId="164" fontId="3" fillId="13" borderId="0" applyBorder="0" applyProtection="0">
      <alignment vertical="top" wrapText="1"/>
    </xf>
    <xf numFmtId="164" fontId="3" fillId="14" borderId="0" applyBorder="0" applyProtection="0">
      <alignment vertical="top" wrapText="1"/>
    </xf>
    <xf numFmtId="164" fontId="3" fillId="19" borderId="0" applyBorder="0" applyProtection="0">
      <alignment vertical="top" wrapText="1"/>
    </xf>
    <xf numFmtId="164" fontId="5" fillId="7" borderId="5" applyProtection="0">
      <alignment vertical="top" wrapText="1"/>
    </xf>
    <xf numFmtId="164" fontId="6" fillId="20" borderId="6" applyProtection="0">
      <alignment vertical="top" wrapText="1"/>
    </xf>
    <xf numFmtId="164" fontId="7" fillId="20" borderId="5" applyProtection="0">
      <alignment vertical="top" wrapText="1"/>
    </xf>
    <xf numFmtId="164" fontId="8" fillId="0" borderId="7" applyFill="0" applyProtection="0">
      <alignment vertical="top" wrapText="1"/>
    </xf>
    <xf numFmtId="164" fontId="9" fillId="0" borderId="8" applyFill="0" applyProtection="0">
      <alignment vertical="top" wrapText="1"/>
    </xf>
    <xf numFmtId="164" fontId="10" fillId="0" borderId="9" applyFill="0" applyProtection="0">
      <alignment vertical="top" wrapText="1"/>
    </xf>
    <xf numFmtId="164" fontId="10" fillId="0" borderId="0" applyFill="0" applyBorder="0" applyProtection="0">
      <alignment vertical="top" wrapText="1"/>
    </xf>
    <xf numFmtId="164" fontId="11" fillId="0" borderId="10" applyFill="0" applyProtection="0">
      <alignment vertical="top" wrapText="1"/>
    </xf>
    <xf numFmtId="164" fontId="12" fillId="21" borderId="11" applyProtection="0">
      <alignment vertical="top" wrapText="1"/>
    </xf>
    <xf numFmtId="164" fontId="13" fillId="0" borderId="0" applyFill="0" applyBorder="0" applyProtection="0">
      <alignment vertical="top" wrapText="1"/>
    </xf>
    <xf numFmtId="164" fontId="14" fillId="22" borderId="0" applyBorder="0" applyProtection="0">
      <alignment vertical="top" wrapText="1"/>
    </xf>
    <xf numFmtId="0" fontId="15" fillId="0" borderId="0"/>
    <xf numFmtId="0" fontId="25" fillId="0" borderId="0"/>
    <xf numFmtId="164" fontId="16" fillId="0" borderId="0">
      <alignment vertical="top" wrapText="1"/>
    </xf>
    <xf numFmtId="164" fontId="17" fillId="3" borderId="0" applyBorder="0" applyProtection="0">
      <alignment vertical="top" wrapText="1"/>
    </xf>
    <xf numFmtId="164" fontId="18" fillId="0" borderId="0" applyFill="0" applyBorder="0" applyProtection="0">
      <alignment vertical="top" wrapText="1"/>
    </xf>
    <xf numFmtId="164" fontId="26" fillId="23" borderId="12" applyProtection="0">
      <alignment vertical="top" wrapText="1"/>
    </xf>
    <xf numFmtId="164" fontId="19" fillId="0" borderId="13" applyFill="0" applyProtection="0">
      <alignment vertical="top" wrapText="1"/>
    </xf>
    <xf numFmtId="0" fontId="20" fillId="0" borderId="0"/>
    <xf numFmtId="164" fontId="21" fillId="0" borderId="0" applyFill="0" applyBorder="0" applyProtection="0">
      <alignment vertical="top" wrapText="1"/>
    </xf>
    <xf numFmtId="43" fontId="1" fillId="0" borderId="0" applyFill="0" applyBorder="0" applyAlignment="0" applyProtection="0"/>
    <xf numFmtId="164" fontId="22" fillId="4" borderId="0" applyBorder="0" applyProtection="0">
      <alignment vertical="top" wrapText="1"/>
    </xf>
  </cellStyleXfs>
  <cellXfs count="325">
    <xf numFmtId="164" fontId="0" fillId="0" borderId="0" xfId="0">
      <alignment vertical="top" wrapText="1"/>
    </xf>
    <xf numFmtId="165" fontId="24" fillId="24" borderId="4" xfId="42" applyNumberFormat="1" applyFont="1" applyFill="1" applyBorder="1" applyAlignment="1">
      <alignment horizontal="center" vertical="center"/>
    </xf>
    <xf numFmtId="49" fontId="24" fillId="0" borderId="4" xfId="42" applyNumberFormat="1" applyFont="1" applyFill="1" applyBorder="1" applyAlignment="1">
      <alignment horizontal="center"/>
    </xf>
    <xf numFmtId="49" fontId="24" fillId="24" borderId="4" xfId="42" applyNumberFormat="1" applyFont="1" applyFill="1" applyBorder="1" applyAlignment="1">
      <alignment horizontal="center"/>
    </xf>
    <xf numFmtId="49" fontId="24" fillId="0" borderId="4" xfId="0" applyNumberFormat="1" applyFont="1" applyFill="1" applyBorder="1" applyAlignment="1">
      <alignment horizontal="left"/>
    </xf>
    <xf numFmtId="164" fontId="24" fillId="0" borderId="4" xfId="0" applyFont="1" applyFill="1" applyBorder="1" applyAlignment="1">
      <alignment horizontal="left" wrapText="1"/>
    </xf>
    <xf numFmtId="165" fontId="24" fillId="24" borderId="4" xfId="0" applyNumberFormat="1" applyFont="1" applyFill="1" applyBorder="1" applyAlignment="1">
      <alignment horizontal="right"/>
    </xf>
    <xf numFmtId="164" fontId="23" fillId="0" borderId="4" xfId="0" applyFont="1" applyFill="1" applyBorder="1" applyAlignment="1">
      <alignment horizontal="left" wrapText="1"/>
    </xf>
    <xf numFmtId="49" fontId="24" fillId="0" borderId="4" xfId="0" applyNumberFormat="1" applyFont="1" applyBorder="1" applyAlignment="1">
      <alignment horizontal="left"/>
    </xf>
    <xf numFmtId="49" fontId="23" fillId="0" borderId="4" xfId="0" applyNumberFormat="1" applyFont="1" applyBorder="1" applyAlignment="1">
      <alignment horizontal="left"/>
    </xf>
    <xf numFmtId="0" fontId="23" fillId="0" borderId="4" xfId="0" applyNumberFormat="1" applyFont="1" applyFill="1" applyBorder="1" applyAlignment="1">
      <alignment horizontal="left" vertical="center" wrapText="1"/>
    </xf>
    <xf numFmtId="165" fontId="23" fillId="24" borderId="4" xfId="0" applyNumberFormat="1" applyFont="1" applyFill="1" applyBorder="1" applyAlignment="1">
      <alignment horizontal="right"/>
    </xf>
    <xf numFmtId="0" fontId="23" fillId="0" borderId="4" xfId="0" applyNumberFormat="1" applyFont="1" applyBorder="1" applyAlignment="1">
      <alignment horizontal="left" vertical="center" wrapText="1"/>
    </xf>
    <xf numFmtId="2" fontId="23" fillId="24" borderId="14" xfId="0" applyNumberFormat="1" applyFont="1" applyFill="1" applyBorder="1" applyAlignment="1">
      <alignment horizontal="right"/>
    </xf>
    <xf numFmtId="0" fontId="23" fillId="0" borderId="15" xfId="0" applyNumberFormat="1" applyFont="1" applyBorder="1" applyAlignment="1">
      <alignment horizontal="left" vertical="center" wrapText="1"/>
    </xf>
    <xf numFmtId="2" fontId="23" fillId="24" borderId="4" xfId="0" applyNumberFormat="1" applyFont="1" applyFill="1" applyBorder="1" applyAlignment="1">
      <alignment horizontal="right"/>
    </xf>
    <xf numFmtId="2" fontId="23" fillId="24" borderId="4" xfId="42" applyNumberFormat="1" applyFont="1" applyFill="1" applyBorder="1" applyAlignment="1">
      <alignment horizontal="right"/>
    </xf>
    <xf numFmtId="49" fontId="24" fillId="0" borderId="4" xfId="0" applyNumberFormat="1" applyFont="1" applyFill="1" applyBorder="1" applyAlignment="1">
      <alignment horizontal="left" wrapText="1"/>
    </xf>
    <xf numFmtId="0" fontId="24" fillId="0" borderId="4" xfId="0" applyNumberFormat="1" applyFont="1" applyBorder="1" applyAlignment="1">
      <alignment horizontal="left" vertical="center" wrapText="1"/>
    </xf>
    <xf numFmtId="165" fontId="24" fillId="24" borderId="2" xfId="0" applyNumberFormat="1" applyFont="1" applyFill="1" applyBorder="1" applyAlignment="1">
      <alignment horizontal="right"/>
    </xf>
    <xf numFmtId="49" fontId="23" fillId="0" borderId="4" xfId="0" applyNumberFormat="1" applyFont="1" applyFill="1" applyBorder="1" applyAlignment="1">
      <alignment horizontal="left" wrapText="1"/>
    </xf>
    <xf numFmtId="49" fontId="25" fillId="0" borderId="4" xfId="0" applyNumberFormat="1" applyFont="1" applyFill="1" applyBorder="1" applyAlignment="1">
      <alignment horizontal="left" wrapText="1"/>
    </xf>
    <xf numFmtId="2" fontId="23" fillId="24" borderId="15" xfId="0" applyNumberFormat="1" applyFont="1" applyFill="1" applyBorder="1" applyAlignment="1">
      <alignment horizontal="right"/>
    </xf>
    <xf numFmtId="49" fontId="25" fillId="0" borderId="15" xfId="0" applyNumberFormat="1" applyFont="1" applyFill="1" applyBorder="1" applyAlignment="1">
      <alignment horizontal="left" wrapText="1"/>
    </xf>
    <xf numFmtId="49" fontId="24" fillId="0" borderId="4" xfId="42" applyNumberFormat="1" applyFont="1" applyBorder="1" applyAlignment="1">
      <alignment horizontal="left"/>
    </xf>
    <xf numFmtId="0" fontId="24" fillId="0" borderId="4" xfId="42" applyNumberFormat="1" applyFont="1" applyBorder="1" applyAlignment="1">
      <alignment horizontal="left" wrapText="1"/>
    </xf>
    <xf numFmtId="165" fontId="24" fillId="24" borderId="4" xfId="47" applyNumberFormat="1" applyFont="1" applyFill="1" applyBorder="1"/>
    <xf numFmtId="49" fontId="23" fillId="24" borderId="4" xfId="42" applyNumberFormat="1" applyFont="1" applyFill="1" applyBorder="1" applyAlignment="1">
      <alignment horizontal="left"/>
    </xf>
    <xf numFmtId="0" fontId="23" fillId="0" borderId="4" xfId="42" applyNumberFormat="1" applyFont="1" applyBorder="1" applyAlignment="1">
      <alignment horizontal="left" wrapText="1"/>
    </xf>
    <xf numFmtId="165" fontId="23" fillId="24" borderId="4" xfId="47" applyNumberFormat="1" applyFont="1" applyFill="1" applyBorder="1"/>
    <xf numFmtId="49" fontId="23" fillId="24" borderId="14" xfId="42" applyNumberFormat="1" applyFont="1" applyFill="1" applyBorder="1" applyAlignment="1">
      <alignment horizontal="left"/>
    </xf>
    <xf numFmtId="0" fontId="23" fillId="0" borderId="14" xfId="42" applyNumberFormat="1" applyFont="1" applyBorder="1" applyAlignment="1">
      <alignment horizontal="left" wrapText="1"/>
    </xf>
    <xf numFmtId="165" fontId="23" fillId="24" borderId="14" xfId="47" applyNumberFormat="1" applyFont="1" applyFill="1" applyBorder="1"/>
    <xf numFmtId="49" fontId="25" fillId="0" borderId="4" xfId="0" applyNumberFormat="1" applyFont="1" applyFill="1" applyBorder="1" applyAlignment="1">
      <alignment wrapText="1"/>
    </xf>
    <xf numFmtId="164" fontId="25" fillId="0" borderId="4" xfId="0" applyNumberFormat="1" applyFont="1" applyFill="1" applyBorder="1" applyAlignment="1">
      <alignment wrapText="1"/>
    </xf>
    <xf numFmtId="49" fontId="25" fillId="0" borderId="4" xfId="0" applyNumberFormat="1" applyFont="1" applyFill="1" applyBorder="1" applyAlignment="1">
      <alignment vertical="top" wrapText="1"/>
    </xf>
    <xf numFmtId="2" fontId="23" fillId="24" borderId="4" xfId="47" applyNumberFormat="1" applyFont="1" applyFill="1" applyBorder="1"/>
    <xf numFmtId="0" fontId="23" fillId="0" borderId="4" xfId="42" applyNumberFormat="1" applyFont="1" applyBorder="1" applyAlignment="1">
      <alignment wrapText="1"/>
    </xf>
    <xf numFmtId="49" fontId="23" fillId="24" borderId="2" xfId="42" applyNumberFormat="1" applyFont="1" applyFill="1" applyBorder="1" applyAlignment="1">
      <alignment horizontal="left"/>
    </xf>
    <xf numFmtId="0" fontId="23" fillId="0" borderId="2" xfId="42" applyNumberFormat="1" applyFont="1" applyBorder="1" applyAlignment="1">
      <alignment wrapText="1"/>
    </xf>
    <xf numFmtId="2" fontId="23" fillId="0" borderId="2" xfId="47" applyNumberFormat="1" applyFont="1" applyFill="1" applyBorder="1"/>
    <xf numFmtId="0" fontId="24" fillId="0" borderId="15" xfId="0" applyNumberFormat="1" applyFont="1" applyBorder="1" applyAlignment="1">
      <alignment horizontal="left" vertical="center" wrapText="1"/>
    </xf>
    <xf numFmtId="49" fontId="20" fillId="0" borderId="4" xfId="0" applyNumberFormat="1" applyFont="1" applyFill="1" applyBorder="1" applyAlignment="1">
      <alignment horizontal="left" wrapText="1"/>
    </xf>
    <xf numFmtId="49" fontId="20" fillId="0" borderId="15" xfId="0" applyNumberFormat="1" applyFont="1" applyFill="1" applyBorder="1" applyAlignment="1">
      <alignment horizontal="left" wrapText="1"/>
    </xf>
    <xf numFmtId="167" fontId="25" fillId="0" borderId="15" xfId="0" applyNumberFormat="1" applyFont="1" applyFill="1" applyBorder="1" applyAlignment="1">
      <alignment horizontal="left" wrapText="1"/>
    </xf>
    <xf numFmtId="49" fontId="29" fillId="0" borderId="16" xfId="0" applyNumberFormat="1" applyFont="1" applyFill="1" applyBorder="1" applyAlignment="1">
      <alignment wrapText="1"/>
    </xf>
    <xf numFmtId="49" fontId="29" fillId="0" borderId="17" xfId="0" applyNumberFormat="1" applyFont="1" applyFill="1" applyBorder="1" applyAlignment="1">
      <alignment wrapText="1"/>
    </xf>
    <xf numFmtId="49" fontId="29" fillId="0" borderId="18" xfId="0" applyNumberFormat="1" applyFont="1" applyFill="1" applyBorder="1" applyAlignment="1">
      <alignment wrapText="1"/>
    </xf>
    <xf numFmtId="0" fontId="29" fillId="0" borderId="16" xfId="0" applyNumberFormat="1" applyFont="1" applyFill="1" applyBorder="1" applyAlignment="1">
      <alignment horizontal="left" wrapText="1"/>
    </xf>
    <xf numFmtId="0" fontId="25" fillId="0" borderId="16" xfId="0" applyNumberFormat="1" applyFont="1" applyFill="1" applyBorder="1" applyAlignment="1">
      <alignment wrapText="1"/>
    </xf>
    <xf numFmtId="166" fontId="29" fillId="24" borderId="4" xfId="0" applyNumberFormat="1" applyFont="1" applyFill="1" applyBorder="1" applyAlignment="1">
      <alignment horizontal="right" wrapText="1"/>
    </xf>
    <xf numFmtId="49" fontId="25" fillId="0" borderId="16" xfId="0" applyNumberFormat="1" applyFont="1" applyFill="1" applyBorder="1" applyAlignment="1">
      <alignment wrapText="1"/>
    </xf>
    <xf numFmtId="49" fontId="25" fillId="0" borderId="16" xfId="0" applyNumberFormat="1" applyFont="1" applyFill="1" applyBorder="1" applyAlignment="1">
      <alignment vertical="top" wrapText="1"/>
    </xf>
    <xf numFmtId="49" fontId="25" fillId="0" borderId="16" xfId="0" applyNumberFormat="1" applyFont="1" applyFill="1" applyBorder="1" applyAlignment="1">
      <alignment horizontal="center" wrapText="1"/>
    </xf>
    <xf numFmtId="0" fontId="25" fillId="0" borderId="16" xfId="0" applyNumberFormat="1" applyFont="1" applyFill="1" applyBorder="1" applyAlignment="1">
      <alignment horizontal="left" wrapText="1"/>
    </xf>
    <xf numFmtId="49" fontId="25" fillId="0" borderId="16" xfId="0" applyNumberFormat="1" applyFont="1" applyFill="1" applyBorder="1" applyAlignment="1">
      <alignment horizontal="left" wrapText="1"/>
    </xf>
    <xf numFmtId="0" fontId="25" fillId="0" borderId="0" xfId="0" applyNumberFormat="1" applyFont="1" applyFill="1" applyAlignment="1">
      <alignment horizontal="right" vertical="top" wrapText="1"/>
    </xf>
    <xf numFmtId="0" fontId="25" fillId="0" borderId="0" xfId="0" applyNumberFormat="1" applyFont="1" applyFill="1" applyAlignment="1">
      <alignment horizontal="left" vertical="top" wrapText="1"/>
    </xf>
    <xf numFmtId="0" fontId="20" fillId="0" borderId="0" xfId="0" applyNumberFormat="1" applyFont="1" applyFill="1" applyAlignment="1">
      <alignment horizontal="center" vertical="top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20" fillId="0" borderId="4" xfId="0" applyNumberFormat="1" applyFont="1" applyFill="1" applyBorder="1" applyAlignment="1">
      <alignment horizontal="center" vertical="center" wrapText="1"/>
    </xf>
    <xf numFmtId="0" fontId="20" fillId="0" borderId="4" xfId="0" applyNumberFormat="1" applyFont="1" applyFill="1" applyBorder="1" applyAlignment="1">
      <alignment horizontal="center" wrapText="1"/>
    </xf>
    <xf numFmtId="49" fontId="20" fillId="0" borderId="4" xfId="0" applyNumberFormat="1" applyFont="1" applyFill="1" applyBorder="1" applyAlignment="1">
      <alignment horizontal="center" wrapText="1"/>
    </xf>
    <xf numFmtId="0" fontId="29" fillId="0" borderId="4" xfId="0" applyNumberFormat="1" applyFont="1" applyFill="1" applyBorder="1" applyAlignment="1">
      <alignment horizontal="left" wrapText="1"/>
    </xf>
    <xf numFmtId="0" fontId="29" fillId="0" borderId="4" xfId="0" applyNumberFormat="1" applyFont="1" applyFill="1" applyBorder="1" applyAlignment="1">
      <alignment horizontal="center" wrapText="1"/>
    </xf>
    <xf numFmtId="49" fontId="29" fillId="0" borderId="4" xfId="0" applyNumberFormat="1" applyFont="1" applyFill="1" applyBorder="1" applyAlignment="1">
      <alignment horizontal="left" wrapText="1"/>
    </xf>
    <xf numFmtId="166" fontId="31" fillId="24" borderId="4" xfId="0" applyNumberFormat="1" applyFont="1" applyFill="1" applyBorder="1" applyAlignment="1">
      <alignment horizontal="right" wrapText="1"/>
    </xf>
    <xf numFmtId="0" fontId="29" fillId="24" borderId="4" xfId="0" applyNumberFormat="1" applyFont="1" applyFill="1" applyBorder="1" applyAlignment="1">
      <alignment horizontal="left" wrapText="1"/>
    </xf>
    <xf numFmtId="49" fontId="25" fillId="0" borderId="4" xfId="0" applyNumberFormat="1" applyFont="1" applyFill="1" applyBorder="1" applyAlignment="1">
      <alignment horizontal="center" wrapText="1"/>
    </xf>
    <xf numFmtId="49" fontId="25" fillId="0" borderId="1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wrapText="1"/>
    </xf>
    <xf numFmtId="0" fontId="25" fillId="0" borderId="14" xfId="0" applyNumberFormat="1" applyFont="1" applyFill="1" applyBorder="1" applyAlignment="1">
      <alignment wrapText="1"/>
    </xf>
    <xf numFmtId="49" fontId="25" fillId="0" borderId="14" xfId="0" applyNumberFormat="1" applyFont="1" applyFill="1" applyBorder="1" applyAlignment="1">
      <alignment horizontal="center" wrapText="1"/>
    </xf>
    <xf numFmtId="49" fontId="25" fillId="0" borderId="19" xfId="0" applyNumberFormat="1" applyFont="1" applyFill="1" applyBorder="1" applyAlignment="1">
      <alignment horizontal="left" wrapText="1"/>
    </xf>
    <xf numFmtId="164" fontId="25" fillId="0" borderId="4" xfId="0" applyNumberFormat="1" applyFont="1" applyFill="1" applyBorder="1" applyAlignment="1">
      <alignment vertical="top" wrapText="1"/>
    </xf>
    <xf numFmtId="1" fontId="25" fillId="0" borderId="4" xfId="0" applyNumberFormat="1" applyFont="1" applyFill="1" applyBorder="1" applyAlignment="1">
      <alignment horizontal="left" vertical="top" wrapText="1"/>
    </xf>
    <xf numFmtId="1" fontId="25" fillId="0" borderId="4" xfId="0" applyNumberFormat="1" applyFont="1" applyFill="1" applyBorder="1" applyAlignment="1">
      <alignment horizontal="center" vertical="top" wrapText="1"/>
    </xf>
    <xf numFmtId="0" fontId="29" fillId="0" borderId="14" xfId="0" applyNumberFormat="1" applyFont="1" applyFill="1" applyBorder="1" applyAlignment="1">
      <alignment horizontal="left" wrapText="1"/>
    </xf>
    <xf numFmtId="1" fontId="25" fillId="0" borderId="14" xfId="0" applyNumberFormat="1" applyFont="1" applyFill="1" applyBorder="1" applyAlignment="1">
      <alignment horizontal="left" vertical="top" wrapText="1"/>
    </xf>
    <xf numFmtId="49" fontId="25" fillId="0" borderId="14" xfId="0" applyNumberFormat="1" applyFont="1" applyFill="1" applyBorder="1" applyAlignment="1">
      <alignment vertical="top" wrapText="1"/>
    </xf>
    <xf numFmtId="1" fontId="25" fillId="0" borderId="14" xfId="0" applyNumberFormat="1" applyFont="1" applyFill="1" applyBorder="1" applyAlignment="1">
      <alignment horizontal="center" vertical="top" wrapText="1"/>
    </xf>
    <xf numFmtId="164" fontId="20" fillId="0" borderId="4" xfId="0" applyNumberFormat="1" applyFont="1" applyFill="1" applyBorder="1" applyAlignment="1">
      <alignment vertical="top" wrapText="1"/>
    </xf>
    <xf numFmtId="1" fontId="20" fillId="0" borderId="4" xfId="0" applyNumberFormat="1" applyFont="1" applyFill="1" applyBorder="1" applyAlignment="1">
      <alignment vertical="top" wrapText="1"/>
    </xf>
    <xf numFmtId="1" fontId="25" fillId="0" borderId="4" xfId="0" applyNumberFormat="1" applyFont="1" applyFill="1" applyBorder="1" applyAlignment="1">
      <alignment vertical="top" wrapText="1"/>
    </xf>
    <xf numFmtId="164" fontId="29" fillId="0" borderId="4" xfId="0" applyNumberFormat="1" applyFont="1" applyFill="1" applyBorder="1" applyAlignment="1">
      <alignment wrapText="1"/>
    </xf>
    <xf numFmtId="0" fontId="29" fillId="0" borderId="2" xfId="0" applyNumberFormat="1" applyFont="1" applyFill="1" applyBorder="1" applyAlignment="1">
      <alignment horizontal="left" wrapText="1"/>
    </xf>
    <xf numFmtId="0" fontId="31" fillId="24" borderId="4" xfId="0" applyNumberFormat="1" applyFont="1" applyFill="1" applyBorder="1" applyAlignment="1">
      <alignment horizontal="left" wrapText="1"/>
    </xf>
    <xf numFmtId="0" fontId="29" fillId="24" borderId="2" xfId="0" applyNumberFormat="1" applyFont="1" applyFill="1" applyBorder="1" applyAlignment="1">
      <alignment horizontal="left" wrapText="1"/>
    </xf>
    <xf numFmtId="49" fontId="29" fillId="24" borderId="4" xfId="0" applyNumberFormat="1" applyFont="1" applyFill="1" applyBorder="1" applyAlignment="1">
      <alignment horizontal="left" wrapText="1"/>
    </xf>
    <xf numFmtId="164" fontId="32" fillId="0" borderId="4" xfId="0" applyFont="1" applyFill="1" applyBorder="1" applyAlignment="1">
      <alignment wrapText="1"/>
    </xf>
    <xf numFmtId="164" fontId="31" fillId="24" borderId="4" xfId="0" applyNumberFormat="1" applyFont="1" applyFill="1" applyBorder="1" applyAlignment="1">
      <alignment horizontal="left" wrapText="1"/>
    </xf>
    <xf numFmtId="49" fontId="29" fillId="0" borderId="19" xfId="0" applyNumberFormat="1" applyFont="1" applyFill="1" applyBorder="1" applyAlignment="1">
      <alignment horizontal="left" wrapText="1"/>
    </xf>
    <xf numFmtId="164" fontId="29" fillId="24" borderId="4" xfId="0" applyNumberFormat="1" applyFont="1" applyFill="1" applyBorder="1" applyAlignment="1">
      <alignment horizontal="left" wrapText="1"/>
    </xf>
    <xf numFmtId="164" fontId="25" fillId="0" borderId="0" xfId="0" applyNumberFormat="1" applyFont="1" applyFill="1" applyAlignment="1">
      <alignment vertical="top" wrapText="1"/>
    </xf>
    <xf numFmtId="164" fontId="25" fillId="0" borderId="0" xfId="0" applyNumberFormat="1" applyFont="1" applyFill="1" applyAlignment="1">
      <alignment horizontal="center" vertical="top" wrapText="1"/>
    </xf>
    <xf numFmtId="49" fontId="25" fillId="0" borderId="0" xfId="0" applyNumberFormat="1" applyFont="1" applyFill="1" applyAlignment="1">
      <alignment vertical="top" wrapText="1"/>
    </xf>
    <xf numFmtId="0" fontId="25" fillId="0" borderId="0" xfId="0" applyNumberFormat="1" applyFont="1" applyFill="1" applyAlignment="1">
      <alignment horizontal="center" vertical="top" wrapText="1"/>
    </xf>
    <xf numFmtId="0" fontId="23" fillId="0" borderId="0" xfId="40" applyFont="1"/>
    <xf numFmtId="0" fontId="23" fillId="0" borderId="0" xfId="40" applyFont="1" applyAlignment="1"/>
    <xf numFmtId="0" fontId="23" fillId="0" borderId="0" xfId="40" applyFont="1" applyAlignment="1">
      <alignment wrapText="1"/>
    </xf>
    <xf numFmtId="0" fontId="33" fillId="0" borderId="0" xfId="40" applyFont="1" applyBorder="1" applyAlignment="1"/>
    <xf numFmtId="0" fontId="33" fillId="0" borderId="0" xfId="40" applyFont="1" applyBorder="1" applyAlignment="1">
      <alignment wrapText="1"/>
    </xf>
    <xf numFmtId="0" fontId="24" fillId="0" borderId="0" xfId="40" applyFont="1" applyBorder="1" applyAlignment="1"/>
    <xf numFmtId="0" fontId="23" fillId="0" borderId="0" xfId="40" applyFont="1" applyBorder="1" applyAlignment="1">
      <alignment horizontal="center" wrapText="1"/>
    </xf>
    <xf numFmtId="0" fontId="23" fillId="0" borderId="0" xfId="40" applyFont="1" applyBorder="1" applyAlignment="1">
      <alignment wrapText="1"/>
    </xf>
    <xf numFmtId="0" fontId="23" fillId="0" borderId="0" xfId="40" applyFont="1" applyBorder="1" applyAlignment="1">
      <alignment horizontal="left"/>
    </xf>
    <xf numFmtId="165" fontId="28" fillId="0" borderId="0" xfId="40" applyNumberFormat="1" applyFont="1" applyBorder="1" applyAlignment="1">
      <alignment wrapText="1"/>
    </xf>
    <xf numFmtId="165" fontId="33" fillId="0" borderId="0" xfId="40" applyNumberFormat="1" applyFont="1" applyBorder="1" applyAlignment="1">
      <alignment wrapText="1"/>
    </xf>
    <xf numFmtId="0" fontId="28" fillId="0" borderId="4" xfId="40" applyFont="1" applyBorder="1" applyAlignment="1">
      <alignment horizontal="center" vertical="center" wrapText="1"/>
    </xf>
    <xf numFmtId="2" fontId="23" fillId="0" borderId="0" xfId="40" applyNumberFormat="1" applyFont="1"/>
    <xf numFmtId="49" fontId="28" fillId="0" borderId="4" xfId="40" applyNumberFormat="1" applyFont="1" applyBorder="1" applyAlignment="1">
      <alignment horizontal="center" vertical="top"/>
    </xf>
    <xf numFmtId="49" fontId="28" fillId="0" borderId="4" xfId="40" applyNumberFormat="1" applyFont="1" applyBorder="1" applyAlignment="1">
      <alignment horizontal="center"/>
    </xf>
    <xf numFmtId="1" fontId="28" fillId="0" borderId="4" xfId="40" applyNumberFormat="1" applyFont="1" applyBorder="1" applyAlignment="1">
      <alignment horizontal="center"/>
    </xf>
    <xf numFmtId="164" fontId="35" fillId="24" borderId="4" xfId="0" applyNumberFormat="1" applyFont="1" applyFill="1" applyBorder="1" applyAlignment="1">
      <alignment horizontal="center" vertical="top" wrapText="1"/>
    </xf>
    <xf numFmtId="164" fontId="35" fillId="24" borderId="4" xfId="0" applyNumberFormat="1" applyFont="1" applyFill="1" applyBorder="1" applyAlignment="1">
      <alignment horizontal="justify" vertical="top" wrapText="1"/>
    </xf>
    <xf numFmtId="165" fontId="28" fillId="0" borderId="4" xfId="40" applyNumberFormat="1" applyFont="1" applyBorder="1" applyAlignment="1">
      <alignment horizontal="right"/>
    </xf>
    <xf numFmtId="165" fontId="28" fillId="0" borderId="0" xfId="40" applyNumberFormat="1" applyFont="1" applyBorder="1" applyAlignment="1">
      <alignment horizontal="right"/>
    </xf>
    <xf numFmtId="164" fontId="35" fillId="24" borderId="4" xfId="0" applyNumberFormat="1" applyFont="1" applyFill="1" applyBorder="1" applyAlignment="1">
      <alignment horizontal="left" vertical="top" wrapText="1"/>
    </xf>
    <xf numFmtId="165" fontId="33" fillId="0" borderId="4" xfId="40" applyNumberFormat="1" applyFont="1" applyBorder="1" applyAlignment="1">
      <alignment horizontal="right"/>
    </xf>
    <xf numFmtId="164" fontId="35" fillId="24" borderId="4" xfId="0" applyNumberFormat="1" applyFont="1" applyFill="1" applyBorder="1" applyAlignment="1">
      <alignment vertical="top" wrapText="1"/>
    </xf>
    <xf numFmtId="165" fontId="33" fillId="0" borderId="4" xfId="40" applyNumberFormat="1" applyFont="1" applyFill="1" applyBorder="1" applyAlignment="1">
      <alignment horizontal="right"/>
    </xf>
    <xf numFmtId="0" fontId="23" fillId="0" borderId="0" xfId="40" applyFont="1" applyFill="1"/>
    <xf numFmtId="164" fontId="36" fillId="24" borderId="4" xfId="0" applyNumberFormat="1" applyFont="1" applyFill="1" applyBorder="1" applyAlignment="1">
      <alignment vertical="top" wrapText="1"/>
    </xf>
    <xf numFmtId="165" fontId="23" fillId="0" borderId="0" xfId="40" applyNumberFormat="1" applyFont="1" applyFill="1"/>
    <xf numFmtId="2" fontId="23" fillId="0" borderId="0" xfId="40" applyNumberFormat="1" applyFont="1" applyFill="1"/>
    <xf numFmtId="165" fontId="23" fillId="0" borderId="0" xfId="40" applyNumberFormat="1" applyFont="1" applyFill="1" applyBorder="1"/>
    <xf numFmtId="0" fontId="23" fillId="0" borderId="0" xfId="40" applyFont="1" applyFill="1" applyBorder="1"/>
    <xf numFmtId="0" fontId="25" fillId="0" borderId="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horizontal="center" wrapText="1"/>
    </xf>
    <xf numFmtId="0" fontId="25" fillId="0" borderId="17" xfId="0" applyNumberFormat="1" applyFont="1" applyFill="1" applyBorder="1" applyAlignment="1">
      <alignment horizontal="left" wrapText="1"/>
    </xf>
    <xf numFmtId="43" fontId="23" fillId="0" borderId="4" xfId="49" applyFont="1" applyFill="1" applyBorder="1" applyAlignment="1">
      <alignment horizontal="left" wrapText="1"/>
    </xf>
    <xf numFmtId="164" fontId="29" fillId="0" borderId="0" xfId="0" applyFont="1" applyFill="1">
      <alignment vertical="top" wrapText="1"/>
    </xf>
    <xf numFmtId="49" fontId="29" fillId="0" borderId="14" xfId="0" applyNumberFormat="1" applyFont="1" applyFill="1" applyBorder="1" applyAlignment="1">
      <alignment horizontal="left" wrapText="1"/>
    </xf>
    <xf numFmtId="43" fontId="23" fillId="0" borderId="14" xfId="49" applyFont="1" applyFill="1" applyBorder="1" applyAlignment="1">
      <alignment horizontal="left" wrapText="1"/>
    </xf>
    <xf numFmtId="43" fontId="23" fillId="0" borderId="16" xfId="49" applyFont="1" applyFill="1" applyBorder="1" applyAlignment="1">
      <alignment horizontal="left" wrapText="1"/>
    </xf>
    <xf numFmtId="0" fontId="29" fillId="0" borderId="20" xfId="0" applyNumberFormat="1" applyFont="1" applyFill="1" applyBorder="1" applyAlignment="1">
      <alignment horizontal="left" wrapText="1"/>
    </xf>
    <xf numFmtId="1" fontId="25" fillId="0" borderId="14" xfId="0" applyNumberFormat="1" applyFont="1" applyFill="1" applyBorder="1" applyAlignment="1">
      <alignment vertical="top" wrapText="1"/>
    </xf>
    <xf numFmtId="0" fontId="29" fillId="0" borderId="4" xfId="0" applyNumberFormat="1" applyFont="1" applyFill="1" applyBorder="1" applyAlignment="1">
      <alignment wrapText="1"/>
    </xf>
    <xf numFmtId="0" fontId="29" fillId="0" borderId="4" xfId="0" applyNumberFormat="1" applyFont="1" applyFill="1" applyBorder="1" applyAlignment="1">
      <alignment vertical="top" wrapText="1"/>
    </xf>
    <xf numFmtId="49" fontId="31" fillId="0" borderId="4" xfId="0" applyNumberFormat="1" applyFont="1" applyFill="1" applyBorder="1" applyAlignment="1">
      <alignment horizontal="left" wrapText="1"/>
    </xf>
    <xf numFmtId="0" fontId="31" fillId="0" borderId="4" xfId="0" applyNumberFormat="1" applyFont="1" applyFill="1" applyBorder="1" applyAlignment="1">
      <alignment horizontal="left" wrapText="1"/>
    </xf>
    <xf numFmtId="49" fontId="31" fillId="0" borderId="19" xfId="0" applyNumberFormat="1" applyFont="1" applyFill="1" applyBorder="1" applyAlignment="1">
      <alignment horizontal="left" wrapText="1"/>
    </xf>
    <xf numFmtId="0" fontId="29" fillId="0" borderId="21" xfId="0" applyNumberFormat="1" applyFont="1" applyFill="1" applyBorder="1" applyAlignment="1">
      <alignment horizontal="left" wrapText="1"/>
    </xf>
    <xf numFmtId="0" fontId="29" fillId="0" borderId="19" xfId="0" applyNumberFormat="1" applyFont="1" applyFill="1" applyBorder="1" applyAlignment="1">
      <alignment horizontal="left" wrapText="1"/>
    </xf>
    <xf numFmtId="49" fontId="31" fillId="24" borderId="4" xfId="0" applyNumberFormat="1" applyFont="1" applyFill="1" applyBorder="1" applyAlignment="1">
      <alignment horizontal="left" wrapText="1"/>
    </xf>
    <xf numFmtId="44" fontId="25" fillId="0" borderId="16" xfId="0" applyNumberFormat="1" applyFont="1" applyFill="1" applyBorder="1" applyAlignment="1">
      <alignment wrapText="1"/>
    </xf>
    <xf numFmtId="49" fontId="31" fillId="0" borderId="4" xfId="0" applyNumberFormat="1" applyFont="1" applyFill="1" applyBorder="1" applyAlignment="1">
      <alignment wrapText="1"/>
    </xf>
    <xf numFmtId="49" fontId="31" fillId="24" borderId="4" xfId="0" applyNumberFormat="1" applyFont="1" applyFill="1" applyBorder="1" applyAlignment="1">
      <alignment wrapText="1"/>
    </xf>
    <xf numFmtId="49" fontId="29" fillId="0" borderId="14" xfId="0" applyNumberFormat="1" applyFont="1" applyFill="1" applyBorder="1" applyAlignment="1">
      <alignment wrapText="1"/>
    </xf>
    <xf numFmtId="49" fontId="29" fillId="24" borderId="14" xfId="0" applyNumberFormat="1" applyFont="1" applyFill="1" applyBorder="1" applyAlignment="1">
      <alignment wrapText="1"/>
    </xf>
    <xf numFmtId="0" fontId="29" fillId="0" borderId="22" xfId="0" applyNumberFormat="1" applyFont="1" applyFill="1" applyBorder="1" applyAlignment="1">
      <alignment horizontal="left" wrapText="1"/>
    </xf>
    <xf numFmtId="164" fontId="29" fillId="0" borderId="4" xfId="0" applyNumberFormat="1" applyFont="1" applyFill="1" applyBorder="1" applyAlignment="1">
      <alignment horizontal="left" wrapText="1"/>
    </xf>
    <xf numFmtId="166" fontId="25" fillId="0" borderId="14" xfId="0" applyNumberFormat="1" applyFont="1" applyFill="1" applyBorder="1" applyAlignment="1">
      <alignment wrapText="1"/>
    </xf>
    <xf numFmtId="164" fontId="25" fillId="0" borderId="0" xfId="0" applyFont="1" applyFill="1">
      <alignment vertical="top" wrapText="1"/>
    </xf>
    <xf numFmtId="1" fontId="25" fillId="0" borderId="4" xfId="0" applyNumberFormat="1" applyFont="1" applyFill="1" applyBorder="1" applyAlignment="1">
      <alignment horizontal="right" wrapText="1"/>
    </xf>
    <xf numFmtId="49" fontId="25" fillId="0" borderId="4" xfId="0" applyNumberFormat="1" applyFont="1" applyFill="1" applyBorder="1" applyAlignment="1">
      <alignment horizontal="right" wrapText="1"/>
    </xf>
    <xf numFmtId="164" fontId="23" fillId="0" borderId="0" xfId="42" applyFont="1" applyFill="1" applyAlignment="1">
      <alignment horizontal="left"/>
    </xf>
    <xf numFmtId="164" fontId="37" fillId="0" borderId="0" xfId="42" applyFont="1" applyFill="1" applyAlignment="1"/>
    <xf numFmtId="164" fontId="23" fillId="0" borderId="0" xfId="42" applyFont="1" applyFill="1" applyAlignment="1"/>
    <xf numFmtId="165" fontId="23" fillId="24" borderId="0" xfId="42" applyNumberFormat="1" applyFont="1" applyFill="1" applyBorder="1" applyAlignment="1">
      <alignment horizontal="left" vertical="top" wrapText="1"/>
    </xf>
    <xf numFmtId="164" fontId="24" fillId="0" borderId="0" xfId="42" applyFont="1" applyFill="1" applyAlignment="1">
      <alignment horizontal="left" wrapText="1"/>
    </xf>
    <xf numFmtId="164" fontId="24" fillId="0" borderId="0" xfId="42" applyFont="1" applyFill="1" applyAlignment="1">
      <alignment horizontal="center"/>
    </xf>
    <xf numFmtId="164" fontId="24" fillId="24" borderId="0" xfId="42" applyFont="1" applyFill="1" applyAlignment="1">
      <alignment horizontal="center"/>
    </xf>
    <xf numFmtId="165" fontId="23" fillId="24" borderId="0" xfId="42" applyNumberFormat="1" applyFont="1" applyFill="1" applyAlignment="1">
      <alignment horizontal="right"/>
    </xf>
    <xf numFmtId="164" fontId="23" fillId="0" borderId="0" xfId="42" applyFont="1" applyFill="1" applyBorder="1" applyAlignment="1"/>
    <xf numFmtId="49" fontId="23" fillId="0" borderId="0" xfId="42" applyNumberFormat="1" applyFont="1" applyFill="1" applyBorder="1" applyAlignment="1"/>
    <xf numFmtId="164" fontId="23" fillId="24" borderId="0" xfId="42" applyFont="1" applyFill="1" applyAlignment="1"/>
    <xf numFmtId="165" fontId="23" fillId="24" borderId="0" xfId="42" applyNumberFormat="1" applyFont="1" applyFill="1" applyAlignment="1"/>
    <xf numFmtId="164" fontId="25" fillId="0" borderId="16" xfId="0" applyFont="1" applyFill="1" applyBorder="1">
      <alignment vertical="top" wrapText="1"/>
    </xf>
    <xf numFmtId="44" fontId="25" fillId="0" borderId="16" xfId="0" applyNumberFormat="1" applyFont="1" applyFill="1" applyBorder="1" applyAlignment="1">
      <alignment horizontal="left" wrapText="1"/>
    </xf>
    <xf numFmtId="49" fontId="25" fillId="0" borderId="17" xfId="0" applyNumberFormat="1" applyFont="1" applyFill="1" applyBorder="1" applyAlignment="1">
      <alignment horizontal="left" wrapText="1"/>
    </xf>
    <xf numFmtId="166" fontId="25" fillId="0" borderId="4" xfId="0" applyNumberFormat="1" applyFont="1" applyFill="1" applyBorder="1" applyAlignment="1">
      <alignment wrapText="1"/>
    </xf>
    <xf numFmtId="164" fontId="25" fillId="0" borderId="16" xfId="0" applyFont="1" applyFill="1" applyBorder="1" applyAlignment="1">
      <alignment horizontal="left" vertical="top" wrapText="1"/>
    </xf>
    <xf numFmtId="2" fontId="25" fillId="0" borderId="16" xfId="0" applyNumberFormat="1" applyFont="1" applyFill="1" applyBorder="1" applyAlignment="1">
      <alignment vertical="top" wrapText="1"/>
    </xf>
    <xf numFmtId="4" fontId="25" fillId="0" borderId="0" xfId="0" applyNumberFormat="1" applyFont="1" applyFill="1" applyAlignment="1">
      <alignment vertical="top" wrapText="1"/>
    </xf>
    <xf numFmtId="164" fontId="23" fillId="0" borderId="4" xfId="0" applyFont="1" applyFill="1" applyBorder="1" applyAlignment="1">
      <alignment wrapText="1"/>
    </xf>
    <xf numFmtId="2" fontId="25" fillId="0" borderId="4" xfId="0" applyNumberFormat="1" applyFont="1" applyFill="1" applyBorder="1" applyAlignment="1">
      <alignment vertical="top" wrapText="1"/>
    </xf>
    <xf numFmtId="2" fontId="25" fillId="0" borderId="14" xfId="0" applyNumberFormat="1" applyFont="1" applyFill="1" applyBorder="1" applyAlignment="1">
      <alignment vertical="top" wrapText="1"/>
    </xf>
    <xf numFmtId="0" fontId="20" fillId="0" borderId="4" xfId="0" applyNumberFormat="1" applyFont="1" applyFill="1" applyBorder="1" applyAlignment="1">
      <alignment horizontal="right" vertical="center" wrapText="1"/>
    </xf>
    <xf numFmtId="164" fontId="25" fillId="0" borderId="0" xfId="0" applyNumberFormat="1" applyFont="1" applyFill="1" applyAlignment="1">
      <alignment horizontal="right" vertical="top" wrapText="1"/>
    </xf>
    <xf numFmtId="0" fontId="25" fillId="0" borderId="14" xfId="0" applyNumberFormat="1" applyFont="1" applyFill="1" applyBorder="1" applyAlignment="1">
      <alignment horizontal="left" wrapText="1"/>
    </xf>
    <xf numFmtId="49" fontId="25" fillId="0" borderId="23" xfId="0" applyNumberFormat="1" applyFont="1" applyFill="1" applyBorder="1" applyAlignment="1">
      <alignment horizontal="left" wrapText="1"/>
    </xf>
    <xf numFmtId="49" fontId="25" fillId="0" borderId="2" xfId="0" applyNumberFormat="1" applyFont="1" applyFill="1" applyBorder="1" applyAlignment="1">
      <alignment horizontal="left" wrapText="1"/>
    </xf>
    <xf numFmtId="0" fontId="25" fillId="0" borderId="2" xfId="0" applyNumberFormat="1" applyFont="1" applyFill="1" applyBorder="1" applyAlignment="1">
      <alignment horizontal="left" wrapText="1"/>
    </xf>
    <xf numFmtId="49" fontId="25" fillId="0" borderId="2" xfId="0" applyNumberFormat="1" applyFont="1" applyFill="1" applyBorder="1" applyAlignment="1">
      <alignment horizontal="center" wrapText="1"/>
    </xf>
    <xf numFmtId="0" fontId="20" fillId="0" borderId="4" xfId="0" applyNumberFormat="1" applyFont="1" applyFill="1" applyBorder="1" applyAlignment="1">
      <alignment horizontal="left" wrapText="1"/>
    </xf>
    <xf numFmtId="0" fontId="25" fillId="0" borderId="4" xfId="0" applyNumberFormat="1" applyFont="1" applyFill="1" applyBorder="1" applyAlignment="1">
      <alignment vertical="top" wrapText="1"/>
    </xf>
    <xf numFmtId="164" fontId="20" fillId="0" borderId="4" xfId="0" applyNumberFormat="1" applyFont="1" applyFill="1" applyBorder="1" applyAlignment="1">
      <alignment horizontal="left" wrapText="1"/>
    </xf>
    <xf numFmtId="164" fontId="25" fillId="0" borderId="4" xfId="0" applyNumberFormat="1" applyFont="1" applyFill="1" applyBorder="1" applyAlignment="1">
      <alignment horizontal="left" wrapText="1"/>
    </xf>
    <xf numFmtId="166" fontId="20" fillId="0" borderId="4" xfId="0" applyNumberFormat="1" applyFont="1" applyFill="1" applyBorder="1" applyAlignment="1">
      <alignment wrapText="1"/>
    </xf>
    <xf numFmtId="4" fontId="25" fillId="0" borderId="4" xfId="0" applyNumberFormat="1" applyFont="1" applyFill="1" applyBorder="1" applyAlignment="1">
      <alignment wrapText="1"/>
    </xf>
    <xf numFmtId="4" fontId="20" fillId="0" borderId="4" xfId="0" applyNumberFormat="1" applyFont="1" applyFill="1" applyBorder="1" applyAlignment="1">
      <alignment wrapText="1"/>
    </xf>
    <xf numFmtId="4" fontId="25" fillId="0" borderId="19" xfId="0" applyNumberFormat="1" applyFont="1" applyFill="1" applyBorder="1" applyAlignment="1">
      <alignment wrapText="1"/>
    </xf>
    <xf numFmtId="166" fontId="25" fillId="0" borderId="16" xfId="0" applyNumberFormat="1" applyFont="1" applyFill="1" applyBorder="1" applyAlignment="1">
      <alignment wrapText="1"/>
    </xf>
    <xf numFmtId="166" fontId="25" fillId="0" borderId="2" xfId="0" applyNumberFormat="1" applyFont="1" applyFill="1" applyBorder="1" applyAlignment="1">
      <alignment wrapText="1"/>
    </xf>
    <xf numFmtId="166" fontId="31" fillId="0" borderId="4" xfId="0" applyNumberFormat="1" applyFont="1" applyFill="1" applyBorder="1" applyAlignment="1">
      <alignment horizontal="right" wrapText="1"/>
    </xf>
    <xf numFmtId="166" fontId="29" fillId="0" borderId="4" xfId="0" applyNumberFormat="1" applyFont="1" applyFill="1" applyBorder="1" applyAlignment="1">
      <alignment horizontal="right" wrapText="1"/>
    </xf>
    <xf numFmtId="166" fontId="20" fillId="0" borderId="4" xfId="0" applyNumberFormat="1" applyFont="1" applyFill="1" applyBorder="1" applyAlignment="1">
      <alignment horizontal="right" vertical="top" wrapText="1"/>
    </xf>
    <xf numFmtId="166" fontId="25" fillId="0" borderId="4" xfId="0" applyNumberFormat="1" applyFont="1" applyFill="1" applyBorder="1" applyAlignment="1">
      <alignment horizontal="right" vertical="top" wrapText="1"/>
    </xf>
    <xf numFmtId="166" fontId="25" fillId="0" borderId="4" xfId="0" applyNumberFormat="1" applyFont="1" applyFill="1" applyBorder="1" applyAlignment="1">
      <alignment horizontal="right" wrapText="1"/>
    </xf>
    <xf numFmtId="166" fontId="25" fillId="0" borderId="14" xfId="0" applyNumberFormat="1" applyFont="1" applyFill="1" applyBorder="1" applyAlignment="1">
      <alignment horizontal="right" vertical="top" wrapText="1"/>
    </xf>
    <xf numFmtId="0" fontId="31" fillId="0" borderId="4" xfId="0" applyNumberFormat="1" applyFont="1" applyFill="1" applyBorder="1" applyAlignment="1">
      <alignment horizontal="center" wrapText="1"/>
    </xf>
    <xf numFmtId="49" fontId="38" fillId="0" borderId="4" xfId="42" applyNumberFormat="1" applyFont="1" applyBorder="1" applyAlignment="1">
      <alignment horizontal="left"/>
    </xf>
    <xf numFmtId="0" fontId="38" fillId="0" borderId="4" xfId="42" applyNumberFormat="1" applyFont="1" applyBorder="1" applyAlignment="1">
      <alignment horizontal="left" wrapText="1"/>
    </xf>
    <xf numFmtId="49" fontId="38" fillId="24" borderId="4" xfId="42" applyNumberFormat="1" applyFont="1" applyFill="1" applyBorder="1" applyAlignment="1">
      <alignment horizontal="left"/>
    </xf>
    <xf numFmtId="166" fontId="23" fillId="24" borderId="14" xfId="0" applyNumberFormat="1" applyFont="1" applyFill="1" applyBorder="1" applyAlignment="1">
      <alignment horizontal="right"/>
    </xf>
    <xf numFmtId="166" fontId="23" fillId="24" borderId="4" xfId="42" applyNumberFormat="1" applyFont="1" applyFill="1" applyBorder="1" applyAlignment="1">
      <alignment horizontal="right"/>
    </xf>
    <xf numFmtId="166" fontId="23" fillId="24" borderId="2" xfId="0" applyNumberFormat="1" applyFont="1" applyFill="1" applyBorder="1" applyAlignment="1">
      <alignment horizontal="right"/>
    </xf>
    <xf numFmtId="166" fontId="23" fillId="24" borderId="2" xfId="42" applyNumberFormat="1" applyFont="1" applyFill="1" applyBorder="1" applyAlignment="1">
      <alignment horizontal="right"/>
    </xf>
    <xf numFmtId="166" fontId="23" fillId="24" borderId="4" xfId="0" applyNumberFormat="1" applyFont="1" applyFill="1" applyBorder="1" applyAlignment="1">
      <alignment horizontal="right"/>
    </xf>
    <xf numFmtId="0" fontId="39" fillId="0" borderId="14" xfId="41" applyNumberFormat="1" applyFont="1" applyFill="1" applyBorder="1" applyAlignment="1">
      <alignment horizontal="left" wrapText="1"/>
    </xf>
    <xf numFmtId="0" fontId="40" fillId="0" borderId="14" xfId="41" applyNumberFormat="1" applyFont="1" applyFill="1" applyBorder="1" applyAlignment="1">
      <alignment horizontal="left" wrapText="1"/>
    </xf>
    <xf numFmtId="164" fontId="40" fillId="0" borderId="4" xfId="41" applyNumberFormat="1" applyFont="1" applyFill="1" applyBorder="1" applyAlignment="1">
      <alignment horizontal="left" wrapText="1"/>
    </xf>
    <xf numFmtId="0" fontId="40" fillId="0" borderId="4" xfId="41" applyNumberFormat="1" applyFont="1" applyFill="1" applyBorder="1" applyAlignment="1">
      <alignment horizontal="left" wrapText="1"/>
    </xf>
    <xf numFmtId="49" fontId="39" fillId="0" borderId="19" xfId="41" applyNumberFormat="1" applyFont="1" applyFill="1" applyBorder="1" applyAlignment="1">
      <alignment horizontal="left" wrapText="1"/>
    </xf>
    <xf numFmtId="49" fontId="39" fillId="0" borderId="4" xfId="41" applyNumberFormat="1" applyFont="1" applyFill="1" applyBorder="1" applyAlignment="1">
      <alignment horizontal="left" wrapText="1"/>
    </xf>
    <xf numFmtId="0" fontId="39" fillId="0" borderId="4" xfId="41" applyNumberFormat="1" applyFont="1" applyFill="1" applyBorder="1" applyAlignment="1">
      <alignment horizontal="left" wrapText="1"/>
    </xf>
    <xf numFmtId="49" fontId="40" fillId="0" borderId="19" xfId="41" applyNumberFormat="1" applyFont="1" applyFill="1" applyBorder="1" applyAlignment="1">
      <alignment horizontal="left" wrapText="1"/>
    </xf>
    <xf numFmtId="49" fontId="40" fillId="0" borderId="4" xfId="41" applyNumberFormat="1" applyFont="1" applyFill="1" applyBorder="1" applyAlignment="1">
      <alignment horizontal="left" wrapText="1"/>
    </xf>
    <xf numFmtId="0" fontId="16" fillId="0" borderId="14" xfId="0" applyNumberFormat="1" applyFont="1" applyFill="1" applyBorder="1" applyAlignment="1">
      <alignment wrapText="1"/>
    </xf>
    <xf numFmtId="1" fontId="0" fillId="0" borderId="16" xfId="0" applyNumberFormat="1" applyFont="1" applyFill="1" applyBorder="1" applyAlignment="1">
      <alignment horizontal="center" wrapText="1"/>
    </xf>
    <xf numFmtId="49" fontId="16" fillId="0" borderId="16" xfId="0" applyNumberFormat="1" applyFont="1" applyFill="1" applyBorder="1" applyAlignment="1">
      <alignment horizontal="center" wrapText="1"/>
    </xf>
    <xf numFmtId="49" fontId="40" fillId="0" borderId="4" xfId="41" applyNumberFormat="1" applyFont="1" applyFill="1" applyBorder="1" applyAlignment="1">
      <alignment horizontal="center" wrapText="1"/>
    </xf>
    <xf numFmtId="49" fontId="0" fillId="0" borderId="16" xfId="0" applyNumberFormat="1" applyFill="1" applyBorder="1" applyAlignment="1">
      <alignment horizontal="center" wrapText="1"/>
    </xf>
    <xf numFmtId="49" fontId="40" fillId="0" borderId="4" xfId="0" applyNumberFormat="1" applyFont="1" applyFill="1" applyBorder="1" applyAlignment="1">
      <alignment horizontal="center" wrapText="1"/>
    </xf>
    <xf numFmtId="166" fontId="25" fillId="0" borderId="16" xfId="0" applyNumberFormat="1" applyFont="1" applyFill="1" applyBorder="1" applyAlignment="1">
      <alignment vertical="top" wrapText="1"/>
    </xf>
    <xf numFmtId="164" fontId="31" fillId="0" borderId="4" xfId="0" applyNumberFormat="1" applyFont="1" applyFill="1" applyBorder="1" applyAlignment="1">
      <alignment horizontal="left" wrapText="1"/>
    </xf>
    <xf numFmtId="164" fontId="20" fillId="0" borderId="0" xfId="0" applyFont="1" applyFill="1">
      <alignment vertical="top" wrapText="1"/>
    </xf>
    <xf numFmtId="165" fontId="31" fillId="0" borderId="4" xfId="0" applyNumberFormat="1" applyFont="1" applyFill="1" applyBorder="1" applyAlignment="1">
      <alignment horizontal="right" wrapText="1"/>
    </xf>
    <xf numFmtId="0" fontId="40" fillId="0" borderId="4" xfId="0" applyNumberFormat="1" applyFont="1" applyFill="1" applyBorder="1" applyAlignment="1">
      <alignment horizontal="left" wrapText="1"/>
    </xf>
    <xf numFmtId="49" fontId="40" fillId="0" borderId="4" xfId="0" applyNumberFormat="1" applyFont="1" applyFill="1" applyBorder="1" applyAlignment="1">
      <alignment horizontal="left" wrapText="1"/>
    </xf>
    <xf numFmtId="0" fontId="29" fillId="0" borderId="19" xfId="0" applyNumberFormat="1" applyFont="1" applyFill="1" applyBorder="1" applyAlignment="1">
      <alignment horizontal="center" wrapText="1"/>
    </xf>
    <xf numFmtId="164" fontId="41" fillId="0" borderId="16" xfId="0" applyFont="1" applyFill="1" applyBorder="1" applyAlignment="1">
      <alignment horizontal="left" wrapText="1"/>
    </xf>
    <xf numFmtId="164" fontId="25" fillId="0" borderId="16" xfId="0" applyFont="1" applyFill="1" applyBorder="1" applyAlignment="1">
      <alignment horizontal="left" wrapText="1"/>
    </xf>
    <xf numFmtId="0" fontId="25" fillId="0" borderId="17" xfId="0" applyNumberFormat="1" applyFont="1" applyFill="1" applyBorder="1" applyAlignment="1">
      <alignment wrapText="1"/>
    </xf>
    <xf numFmtId="166" fontId="25" fillId="0" borderId="17" xfId="0" applyNumberFormat="1" applyFont="1" applyFill="1" applyBorder="1" applyAlignment="1">
      <alignment wrapText="1"/>
    </xf>
    <xf numFmtId="166" fontId="20" fillId="0" borderId="16" xfId="0" applyNumberFormat="1" applyFont="1" applyFill="1" applyBorder="1" applyAlignment="1">
      <alignment wrapText="1"/>
    </xf>
    <xf numFmtId="49" fontId="40" fillId="0" borderId="16" xfId="0" applyNumberFormat="1" applyFont="1" applyFill="1" applyBorder="1" applyAlignment="1">
      <alignment horizontal="left" wrapText="1"/>
    </xf>
    <xf numFmtId="0" fontId="40" fillId="0" borderId="16" xfId="0" applyNumberFormat="1" applyFont="1" applyFill="1" applyBorder="1" applyAlignment="1">
      <alignment horizontal="left" wrapText="1"/>
    </xf>
    <xf numFmtId="164" fontId="23" fillId="0" borderId="16" xfId="0" applyFont="1" applyFill="1" applyBorder="1" applyAlignment="1">
      <alignment horizontal="left" wrapText="1"/>
    </xf>
    <xf numFmtId="0" fontId="25" fillId="0" borderId="0" xfId="0" applyNumberFormat="1" applyFont="1" applyFill="1" applyBorder="1" applyAlignment="1">
      <alignment vertical="top" wrapText="1"/>
    </xf>
    <xf numFmtId="165" fontId="23" fillId="24" borderId="0" xfId="42" applyNumberFormat="1" applyFont="1" applyFill="1" applyBorder="1" applyAlignment="1">
      <alignment vertical="top" wrapText="1"/>
    </xf>
    <xf numFmtId="164" fontId="25" fillId="0" borderId="0" xfId="0" applyFont="1" applyFill="1" applyAlignment="1">
      <alignment horizontal="left" vertical="top" wrapText="1"/>
    </xf>
    <xf numFmtId="0" fontId="33" fillId="0" borderId="0" xfId="40" applyFont="1" applyBorder="1" applyAlignment="1">
      <alignment vertical="top" wrapText="1"/>
    </xf>
    <xf numFmtId="0" fontId="20" fillId="0" borderId="4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horizontal="right" vertical="top" wrapText="1"/>
    </xf>
    <xf numFmtId="49" fontId="29" fillId="0" borderId="2" xfId="0" applyNumberFormat="1" applyFont="1" applyFill="1" applyBorder="1" applyAlignment="1">
      <alignment horizontal="left" wrapText="1"/>
    </xf>
    <xf numFmtId="49" fontId="25" fillId="0" borderId="24" xfId="0" applyNumberFormat="1" applyFont="1" applyFill="1" applyBorder="1" applyAlignment="1">
      <alignment horizontal="left" wrapText="1"/>
    </xf>
    <xf numFmtId="164" fontId="25" fillId="0" borderId="25" xfId="0" applyFont="1" applyFill="1" applyBorder="1">
      <alignment vertical="top" wrapText="1"/>
    </xf>
    <xf numFmtId="49" fontId="25" fillId="0" borderId="25" xfId="0" applyNumberFormat="1" applyFont="1" applyFill="1" applyBorder="1" applyAlignment="1">
      <alignment horizontal="left" wrapText="1"/>
    </xf>
    <xf numFmtId="49" fontId="25" fillId="0" borderId="22" xfId="0" applyNumberFormat="1" applyFont="1" applyFill="1" applyBorder="1" applyAlignment="1">
      <alignment horizontal="left" wrapText="1"/>
    </xf>
    <xf numFmtId="166" fontId="25" fillId="0" borderId="19" xfId="0" applyNumberFormat="1" applyFont="1" applyFill="1" applyBorder="1" applyAlignment="1">
      <alignment wrapText="1"/>
    </xf>
    <xf numFmtId="4" fontId="25" fillId="0" borderId="14" xfId="0" applyNumberFormat="1" applyFont="1" applyFill="1" applyBorder="1" applyAlignment="1">
      <alignment wrapText="1"/>
    </xf>
    <xf numFmtId="4" fontId="25" fillId="0" borderId="16" xfId="0" applyNumberFormat="1" applyFont="1" applyFill="1" applyBorder="1" applyAlignment="1">
      <alignment wrapText="1"/>
    </xf>
    <xf numFmtId="4" fontId="25" fillId="0" borderId="16" xfId="0" applyNumberFormat="1" applyFont="1" applyFill="1" applyBorder="1" applyAlignment="1">
      <alignment vertical="top" wrapText="1"/>
    </xf>
    <xf numFmtId="0" fontId="29" fillId="0" borderId="4" xfId="41" applyNumberFormat="1" applyFont="1" applyFill="1" applyBorder="1" applyAlignment="1">
      <alignment horizontal="left" wrapText="1"/>
    </xf>
    <xf numFmtId="49" fontId="29" fillId="0" borderId="4" xfId="41" applyNumberFormat="1" applyFont="1" applyFill="1" applyBorder="1" applyAlignment="1">
      <alignment horizontal="left" wrapText="1"/>
    </xf>
    <xf numFmtId="0" fontId="31" fillId="0" borderId="14" xfId="41" applyNumberFormat="1" applyFont="1" applyFill="1" applyBorder="1" applyAlignment="1">
      <alignment horizontal="left" wrapText="1"/>
    </xf>
    <xf numFmtId="49" fontId="31" fillId="0" borderId="19" xfId="41" applyNumberFormat="1" applyFont="1" applyFill="1" applyBorder="1" applyAlignment="1">
      <alignment horizontal="left" wrapText="1"/>
    </xf>
    <xf numFmtId="49" fontId="31" fillId="0" borderId="4" xfId="41" applyNumberFormat="1" applyFont="1" applyFill="1" applyBorder="1" applyAlignment="1">
      <alignment horizontal="left" wrapText="1"/>
    </xf>
    <xf numFmtId="0" fontId="31" fillId="0" borderId="4" xfId="41" applyNumberFormat="1" applyFont="1" applyFill="1" applyBorder="1" applyAlignment="1">
      <alignment horizontal="left" wrapText="1"/>
    </xf>
    <xf numFmtId="0" fontId="29" fillId="0" borderId="14" xfId="41" applyNumberFormat="1" applyFont="1" applyFill="1" applyBorder="1" applyAlignment="1">
      <alignment horizontal="left" wrapText="1"/>
    </xf>
    <xf numFmtId="49" fontId="29" fillId="0" borderId="19" xfId="41" applyNumberFormat="1" applyFont="1" applyFill="1" applyBorder="1" applyAlignment="1">
      <alignment horizontal="left" wrapText="1"/>
    </xf>
    <xf numFmtId="164" fontId="29" fillId="0" borderId="4" xfId="41" applyNumberFormat="1" applyFont="1" applyFill="1" applyBorder="1" applyAlignment="1">
      <alignment horizontal="left" wrapText="1"/>
    </xf>
    <xf numFmtId="164" fontId="29" fillId="0" borderId="0" xfId="0" applyNumberFormat="1" applyFont="1" applyFill="1" applyAlignment="1">
      <alignment vertical="top" wrapText="1"/>
    </xf>
    <xf numFmtId="164" fontId="29" fillId="0" borderId="0" xfId="0" applyFont="1">
      <alignment vertical="top" wrapText="1"/>
    </xf>
    <xf numFmtId="0" fontId="29" fillId="0" borderId="0" xfId="0" applyNumberFormat="1" applyFont="1" applyFill="1" applyAlignment="1">
      <alignment horizontal="right" vertical="top" wrapText="1"/>
    </xf>
    <xf numFmtId="0" fontId="29" fillId="0" borderId="0" xfId="0" applyNumberFormat="1" applyFont="1" applyFill="1" applyAlignment="1">
      <alignment horizontal="left" vertical="top" wrapText="1"/>
    </xf>
    <xf numFmtId="164" fontId="29" fillId="0" borderId="0" xfId="0" applyFont="1" applyAlignment="1">
      <alignment horizontal="left" vertical="top" wrapText="1"/>
    </xf>
    <xf numFmtId="0" fontId="29" fillId="0" borderId="0" xfId="0" applyNumberFormat="1" applyFont="1" applyFill="1" applyBorder="1" applyAlignment="1">
      <alignment horizontal="right" vertical="top" wrapText="1"/>
    </xf>
    <xf numFmtId="0" fontId="31" fillId="0" borderId="0" xfId="0" applyNumberFormat="1" applyFont="1" applyFill="1" applyAlignment="1">
      <alignment horizontal="center" vertical="top" wrapText="1"/>
    </xf>
    <xf numFmtId="0" fontId="31" fillId="24" borderId="4" xfId="0" applyNumberFormat="1" applyFont="1" applyFill="1" applyBorder="1" applyAlignment="1">
      <alignment horizontal="center" vertical="center" wrapText="1"/>
    </xf>
    <xf numFmtId="0" fontId="31" fillId="24" borderId="4" xfId="0" applyNumberFormat="1" applyFont="1" applyFill="1" applyBorder="1" applyAlignment="1">
      <alignment horizontal="center" wrapText="1"/>
    </xf>
    <xf numFmtId="164" fontId="31" fillId="0" borderId="0" xfId="0" applyFont="1">
      <alignment vertical="top" wrapText="1"/>
    </xf>
    <xf numFmtId="164" fontId="32" fillId="0" borderId="4" xfId="0" applyFont="1" applyFill="1" applyBorder="1" applyAlignment="1">
      <alignment horizontal="left" wrapText="1"/>
    </xf>
    <xf numFmtId="0" fontId="29" fillId="0" borderId="16" xfId="0" applyNumberFormat="1" applyFont="1" applyFill="1" applyBorder="1" applyAlignment="1">
      <alignment wrapText="1"/>
    </xf>
    <xf numFmtId="44" fontId="29" fillId="0" borderId="16" xfId="0" applyNumberFormat="1" applyFont="1" applyFill="1" applyBorder="1" applyAlignment="1">
      <alignment wrapText="1"/>
    </xf>
    <xf numFmtId="164" fontId="42" fillId="0" borderId="16" xfId="0" applyFont="1" applyFill="1" applyBorder="1" applyAlignment="1">
      <alignment horizontal="left" wrapText="1"/>
    </xf>
    <xf numFmtId="164" fontId="29" fillId="0" borderId="16" xfId="0" applyFont="1" applyFill="1" applyBorder="1" applyAlignment="1">
      <alignment horizontal="left" wrapText="1"/>
    </xf>
    <xf numFmtId="49" fontId="29" fillId="0" borderId="4" xfId="0" applyNumberFormat="1" applyFont="1" applyFill="1" applyBorder="1" applyAlignment="1">
      <alignment wrapText="1"/>
    </xf>
    <xf numFmtId="164" fontId="29" fillId="0" borderId="16" xfId="0" applyFont="1" applyBorder="1" applyAlignment="1">
      <alignment horizontal="left" vertical="top" wrapText="1"/>
    </xf>
    <xf numFmtId="166" fontId="29" fillId="24" borderId="4" xfId="0" applyNumberFormat="1" applyFont="1" applyFill="1" applyBorder="1" applyAlignment="1">
      <alignment wrapText="1"/>
    </xf>
    <xf numFmtId="0" fontId="29" fillId="0" borderId="14" xfId="0" applyNumberFormat="1" applyFont="1" applyFill="1" applyBorder="1" applyAlignment="1">
      <alignment wrapText="1"/>
    </xf>
    <xf numFmtId="166" fontId="29" fillId="24" borderId="14" xfId="0" applyNumberFormat="1" applyFont="1" applyFill="1" applyBorder="1" applyAlignment="1">
      <alignment wrapText="1"/>
    </xf>
    <xf numFmtId="164" fontId="31" fillId="0" borderId="4" xfId="0" applyNumberFormat="1" applyFont="1" applyFill="1" applyBorder="1" applyAlignment="1">
      <alignment vertical="top" wrapText="1"/>
    </xf>
    <xf numFmtId="1" fontId="31" fillId="0" borderId="4" xfId="0" applyNumberFormat="1" applyFont="1" applyFill="1" applyBorder="1" applyAlignment="1">
      <alignment vertical="top" wrapText="1"/>
    </xf>
    <xf numFmtId="166" fontId="31" fillId="24" borderId="4" xfId="0" applyNumberFormat="1" applyFont="1" applyFill="1" applyBorder="1" applyAlignment="1">
      <alignment horizontal="right" vertical="top" wrapText="1"/>
    </xf>
    <xf numFmtId="164" fontId="29" fillId="0" borderId="4" xfId="0" applyNumberFormat="1" applyFont="1" applyFill="1" applyBorder="1" applyAlignment="1">
      <alignment vertical="top" wrapText="1"/>
    </xf>
    <xf numFmtId="1" fontId="29" fillId="0" borderId="4" xfId="0" applyNumberFormat="1" applyFont="1" applyFill="1" applyBorder="1" applyAlignment="1">
      <alignment vertical="top" wrapText="1"/>
    </xf>
    <xf numFmtId="166" fontId="29" fillId="24" borderId="4" xfId="0" applyNumberFormat="1" applyFont="1" applyFill="1" applyBorder="1" applyAlignment="1">
      <alignment horizontal="right" vertical="top" wrapText="1"/>
    </xf>
    <xf numFmtId="49" fontId="29" fillId="0" borderId="4" xfId="0" applyNumberFormat="1" applyFont="1" applyFill="1" applyBorder="1" applyAlignment="1">
      <alignment vertical="top" wrapText="1"/>
    </xf>
    <xf numFmtId="1" fontId="29" fillId="0" borderId="14" xfId="0" applyNumberFormat="1" applyFont="1" applyFill="1" applyBorder="1" applyAlignment="1">
      <alignment vertical="top" wrapText="1"/>
    </xf>
    <xf numFmtId="49" fontId="29" fillId="0" borderId="14" xfId="0" applyNumberFormat="1" applyFont="1" applyFill="1" applyBorder="1" applyAlignment="1">
      <alignment vertical="top" wrapText="1"/>
    </xf>
    <xf numFmtId="166" fontId="29" fillId="24" borderId="14" xfId="0" applyNumberFormat="1" applyFont="1" applyFill="1" applyBorder="1" applyAlignment="1">
      <alignment horizontal="right" vertical="top" wrapText="1"/>
    </xf>
    <xf numFmtId="164" fontId="29" fillId="24" borderId="0" xfId="0" applyNumberFormat="1" applyFont="1" applyFill="1" applyAlignment="1">
      <alignment vertical="top" wrapText="1"/>
    </xf>
    <xf numFmtId="49" fontId="38" fillId="0" borderId="14" xfId="42" applyNumberFormat="1" applyFont="1" applyBorder="1" applyAlignment="1">
      <alignment horizontal="left"/>
    </xf>
    <xf numFmtId="0" fontId="38" fillId="0" borderId="17" xfId="42" applyNumberFormat="1" applyFont="1" applyBorder="1" applyAlignment="1">
      <alignment horizontal="left" wrapText="1"/>
    </xf>
    <xf numFmtId="49" fontId="38" fillId="24" borderId="16" xfId="42" applyNumberFormat="1" applyFont="1" applyFill="1" applyBorder="1" applyAlignment="1">
      <alignment horizontal="left"/>
    </xf>
    <xf numFmtId="0" fontId="38" fillId="0" borderId="16" xfId="42" applyNumberFormat="1" applyFont="1" applyBorder="1" applyAlignment="1">
      <alignment wrapText="1"/>
    </xf>
    <xf numFmtId="0" fontId="16" fillId="24" borderId="16" xfId="42" applyNumberFormat="1" applyFont="1" applyFill="1" applyBorder="1" applyAlignment="1">
      <alignment wrapText="1"/>
    </xf>
    <xf numFmtId="164" fontId="23" fillId="0" borderId="0" xfId="42" applyFont="1" applyFill="1" applyAlignment="1">
      <alignment vertical="top" wrapText="1"/>
    </xf>
    <xf numFmtId="164" fontId="23" fillId="0" borderId="0" xfId="42" applyFont="1" applyFill="1" applyAlignment="1">
      <alignment wrapText="1"/>
    </xf>
    <xf numFmtId="165" fontId="23" fillId="24" borderId="0" xfId="42" applyNumberFormat="1" applyFont="1" applyFill="1" applyBorder="1" applyAlignment="1">
      <alignment vertical="top" wrapText="1"/>
    </xf>
    <xf numFmtId="164" fontId="28" fillId="0" borderId="0" xfId="42" applyFont="1" applyFill="1" applyBorder="1" applyAlignment="1">
      <alignment horizontal="center" vertical="top" wrapText="1"/>
    </xf>
    <xf numFmtId="164" fontId="24" fillId="0" borderId="4" xfId="42" applyFont="1" applyFill="1" applyBorder="1" applyAlignment="1">
      <alignment horizontal="center" vertical="center"/>
    </xf>
    <xf numFmtId="165" fontId="24" fillId="24" borderId="4" xfId="42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 wrapText="1"/>
    </xf>
    <xf numFmtId="164" fontId="23" fillId="0" borderId="0" xfId="42" applyFont="1" applyFill="1" applyAlignment="1">
      <alignment horizontal="left" vertical="top" wrapText="1"/>
    </xf>
    <xf numFmtId="164" fontId="23" fillId="0" borderId="0" xfId="42" applyFont="1" applyFill="1" applyAlignment="1">
      <alignment horizontal="left" wrapText="1"/>
    </xf>
    <xf numFmtId="0" fontId="25" fillId="0" borderId="0" xfId="0" applyNumberFormat="1" applyFont="1" applyFill="1" applyBorder="1" applyAlignment="1">
      <alignment horizontal="left" vertical="top" wrapText="1"/>
    </xf>
    <xf numFmtId="0" fontId="30" fillId="0" borderId="0" xfId="0" applyNumberFormat="1" applyFont="1" applyFill="1" applyBorder="1" applyAlignment="1">
      <alignment horizontal="center" vertical="top" wrapText="1"/>
    </xf>
    <xf numFmtId="0" fontId="25" fillId="0" borderId="0" xfId="0" applyNumberFormat="1" applyFont="1" applyFill="1" applyBorder="1" applyAlignment="1">
      <alignment horizontal="right" vertical="top" wrapText="1"/>
    </xf>
    <xf numFmtId="0" fontId="31" fillId="24" borderId="4" xfId="0" applyNumberFormat="1" applyFont="1" applyFill="1" applyBorder="1" applyAlignment="1">
      <alignment horizontal="center" vertical="center" wrapText="1"/>
    </xf>
    <xf numFmtId="164" fontId="32" fillId="0" borderId="0" xfId="42" applyFont="1" applyFill="1" applyAlignment="1">
      <alignment horizontal="left" vertical="top" wrapText="1"/>
    </xf>
    <xf numFmtId="164" fontId="32" fillId="0" borderId="0" xfId="42" applyFont="1" applyFill="1" applyAlignment="1">
      <alignment horizontal="left" wrapText="1"/>
    </xf>
    <xf numFmtId="0" fontId="29" fillId="0" borderId="0" xfId="0" applyNumberFormat="1" applyFont="1" applyFill="1" applyBorder="1" applyAlignment="1">
      <alignment horizontal="left" vertical="top" wrapText="1"/>
    </xf>
    <xf numFmtId="0" fontId="29" fillId="0" borderId="0" xfId="0" applyNumberFormat="1" applyFont="1" applyFill="1" applyBorder="1" applyAlignment="1">
      <alignment horizontal="right" vertical="top" wrapText="1"/>
    </xf>
    <xf numFmtId="0" fontId="31" fillId="0" borderId="4" xfId="0" applyNumberFormat="1" applyFont="1" applyFill="1" applyBorder="1" applyAlignment="1">
      <alignment horizontal="center" vertical="center" wrapText="1"/>
    </xf>
    <xf numFmtId="0" fontId="25" fillId="0" borderId="0" xfId="0" applyNumberFormat="1" applyFont="1" applyFill="1" applyBorder="1" applyAlignment="1">
      <alignment vertical="top" wrapText="1"/>
    </xf>
    <xf numFmtId="49" fontId="20" fillId="0" borderId="14" xfId="0" applyNumberFormat="1" applyFont="1" applyFill="1" applyBorder="1" applyAlignment="1">
      <alignment horizontal="center" vertical="center" wrapText="1"/>
    </xf>
    <xf numFmtId="49" fontId="20" fillId="0" borderId="2" xfId="0" applyNumberFormat="1" applyFont="1" applyFill="1" applyBorder="1" applyAlignment="1">
      <alignment horizontal="center" vertical="center" wrapText="1"/>
    </xf>
    <xf numFmtId="0" fontId="28" fillId="0" borderId="0" xfId="40" applyFont="1" applyBorder="1" applyAlignment="1">
      <alignment horizontal="center" vertical="top" wrapText="1"/>
    </xf>
    <xf numFmtId="0" fontId="28" fillId="0" borderId="4" xfId="40" applyFont="1" applyBorder="1" applyAlignment="1">
      <alignment horizontal="center" vertical="center"/>
    </xf>
    <xf numFmtId="0" fontId="34" fillId="0" borderId="4" xfId="40" applyFont="1" applyBorder="1" applyAlignment="1">
      <alignment horizontal="center" vertical="center" wrapText="1"/>
    </xf>
    <xf numFmtId="0" fontId="33" fillId="0" borderId="0" xfId="40" applyFont="1" applyBorder="1" applyAlignment="1">
      <alignment horizontal="left" vertical="top" wrapText="1"/>
    </xf>
  </cellXfs>
  <cellStyles count="51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xl121" xfId="19"/>
    <cellStyle name="xl126" xfId="20"/>
    <cellStyle name="xl31" xfId="21"/>
    <cellStyle name="xl44" xfId="22"/>
    <cellStyle name="Акцент1" xfId="23" builtinId="29" customBuiltin="1"/>
    <cellStyle name="Акцент2" xfId="24" builtinId="33" customBuiltin="1"/>
    <cellStyle name="Акцент3" xfId="25" builtinId="37" customBuiltin="1"/>
    <cellStyle name="Акцент4" xfId="26" builtinId="41" customBuiltin="1"/>
    <cellStyle name="Акцент5" xfId="27" builtinId="45" customBuiltin="1"/>
    <cellStyle name="Акцент6" xfId="28" builtinId="49" customBuiltin="1"/>
    <cellStyle name="Ввод " xfId="29" builtinId="20" customBuiltin="1"/>
    <cellStyle name="Вывод" xfId="30" builtinId="21" customBuiltin="1"/>
    <cellStyle name="Вычисление" xfId="31" builtinId="22" customBuiltin="1"/>
    <cellStyle name="Заголовок 1" xfId="32" builtinId="16" customBuiltin="1"/>
    <cellStyle name="Заголовок 2" xfId="33" builtinId="17" customBuiltin="1"/>
    <cellStyle name="Заголовок 3" xfId="34" builtinId="18" customBuiltin="1"/>
    <cellStyle name="Заголовок 4" xfId="35" builtinId="19" customBuiltin="1"/>
    <cellStyle name="Итог" xfId="36" builtinId="25" customBuiltin="1"/>
    <cellStyle name="Контрольная ячейка" xfId="37" builtinId="23" customBuiltin="1"/>
    <cellStyle name="Название" xfId="38" builtinId="15" customBuiltin="1"/>
    <cellStyle name="Нейтральный" xfId="39" builtinId="28" customBuiltin="1"/>
    <cellStyle name="Обычный" xfId="0" builtinId="0"/>
    <cellStyle name="Обычный 2" xfId="40"/>
    <cellStyle name="Обычный 3" xfId="41"/>
    <cellStyle name="Обычный_Книга 2019" xfId="42"/>
    <cellStyle name="Плохой" xfId="43" builtinId="27" customBuiltin="1"/>
    <cellStyle name="Пояснение" xfId="44" builtinId="53" customBuiltin="1"/>
    <cellStyle name="Примечание" xfId="45" builtinId="10" customBuiltin="1"/>
    <cellStyle name="Связанная ячейка" xfId="46" builtinId="24" customBuiltin="1"/>
    <cellStyle name="Стиль 1" xfId="47"/>
    <cellStyle name="Текст предупреждения" xfId="48" builtinId="11" customBuiltin="1"/>
    <cellStyle name="Финансовый" xfId="49" builtinId="3"/>
    <cellStyle name="Хороший" xfId="50" builtinId="26" customBuiltin="1"/>
  </cellStyles>
  <dxfs count="4"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6"/>
  <sheetViews>
    <sheetView view="pageBreakPreview" topLeftCell="A46" zoomScaleSheetLayoutView="100" workbookViewId="0">
      <selection activeCell="C57" sqref="C57"/>
    </sheetView>
  </sheetViews>
  <sheetFormatPr defaultRowHeight="12.75" x14ac:dyDescent="0.2"/>
  <cols>
    <col min="1" max="1" width="30.33203125" style="156" customWidth="1"/>
    <col min="2" max="2" width="66.83203125" style="158" customWidth="1"/>
    <col min="3" max="4" width="14.5" style="166" customWidth="1"/>
    <col min="5" max="5" width="15.1640625" style="167" customWidth="1"/>
    <col min="6" max="16384" width="9.33203125" style="158"/>
  </cols>
  <sheetData>
    <row r="1" spans="1:5" ht="15" customHeight="1" x14ac:dyDescent="0.2">
      <c r="A1" s="156" t="s">
        <v>243</v>
      </c>
      <c r="B1" s="157"/>
      <c r="C1" s="300" t="s">
        <v>252</v>
      </c>
      <c r="D1" s="300"/>
      <c r="E1" s="300"/>
    </row>
    <row r="2" spans="1:5" ht="43.5" customHeight="1" x14ac:dyDescent="0.2">
      <c r="B2" s="157"/>
      <c r="C2" s="300"/>
      <c r="D2" s="300"/>
      <c r="E2" s="300"/>
    </row>
    <row r="3" spans="1:5" ht="14.25" x14ac:dyDescent="0.2">
      <c r="B3" s="157"/>
      <c r="C3" s="301" t="s">
        <v>272</v>
      </c>
      <c r="D3" s="301"/>
      <c r="E3" s="301"/>
    </row>
    <row r="4" spans="1:5" ht="12.75" customHeight="1" x14ac:dyDescent="0.2">
      <c r="C4" s="158"/>
      <c r="D4" s="158"/>
      <c r="E4" s="158"/>
    </row>
    <row r="5" spans="1:5" ht="12.75" customHeight="1" x14ac:dyDescent="0.2">
      <c r="C5" s="241"/>
      <c r="D5" s="241"/>
      <c r="E5" s="241"/>
    </row>
    <row r="6" spans="1:5" ht="12.75" customHeight="1" x14ac:dyDescent="0.2">
      <c r="C6" s="241"/>
      <c r="D6" s="241"/>
      <c r="E6" s="241"/>
    </row>
    <row r="7" spans="1:5" ht="12.75" customHeight="1" x14ac:dyDescent="0.2">
      <c r="C7" s="302" t="s">
        <v>253</v>
      </c>
      <c r="D7" s="302"/>
      <c r="E7" s="302"/>
    </row>
    <row r="8" spans="1:5" ht="12.75" customHeight="1" x14ac:dyDescent="0.2">
      <c r="C8" s="302"/>
      <c r="D8" s="302"/>
      <c r="E8" s="302"/>
    </row>
    <row r="9" spans="1:5" ht="12.75" customHeight="1" x14ac:dyDescent="0.2">
      <c r="C9" s="302"/>
      <c r="D9" s="302"/>
      <c r="E9" s="302"/>
    </row>
    <row r="10" spans="1:5" ht="12.75" customHeight="1" x14ac:dyDescent="0.2">
      <c r="C10" s="302"/>
      <c r="D10" s="302"/>
      <c r="E10" s="302"/>
    </row>
    <row r="11" spans="1:5" ht="49.5" customHeight="1" x14ac:dyDescent="0.2">
      <c r="C11" s="302"/>
      <c r="D11" s="302"/>
      <c r="E11" s="302"/>
    </row>
    <row r="12" spans="1:5" ht="21" customHeight="1" x14ac:dyDescent="0.2">
      <c r="C12" s="159"/>
      <c r="D12" s="159"/>
      <c r="E12" s="159"/>
    </row>
    <row r="13" spans="1:5" ht="52.5" customHeight="1" x14ac:dyDescent="0.2">
      <c r="A13" s="303" t="s">
        <v>6</v>
      </c>
      <c r="B13" s="303"/>
      <c r="C13" s="303"/>
      <c r="D13" s="303"/>
      <c r="E13" s="303"/>
    </row>
    <row r="14" spans="1:5" x14ac:dyDescent="0.2">
      <c r="A14" s="160"/>
      <c r="B14" s="161"/>
      <c r="C14" s="162"/>
      <c r="D14" s="162"/>
      <c r="E14" s="163" t="s">
        <v>90</v>
      </c>
    </row>
    <row r="15" spans="1:5" s="164" customFormat="1" ht="12.75" customHeight="1" x14ac:dyDescent="0.2">
      <c r="A15" s="304" t="s">
        <v>91</v>
      </c>
      <c r="B15" s="304" t="s">
        <v>92</v>
      </c>
      <c r="C15" s="305" t="s">
        <v>93</v>
      </c>
      <c r="D15" s="305"/>
      <c r="E15" s="305"/>
    </row>
    <row r="16" spans="1:5" s="164" customFormat="1" ht="16.5" customHeight="1" x14ac:dyDescent="0.2">
      <c r="A16" s="304"/>
      <c r="B16" s="304"/>
      <c r="C16" s="1" t="s">
        <v>4</v>
      </c>
      <c r="D16" s="1" t="s">
        <v>95</v>
      </c>
      <c r="E16" s="1" t="s">
        <v>5</v>
      </c>
    </row>
    <row r="17" spans="1:5" s="165" customFormat="1" x14ac:dyDescent="0.2">
      <c r="A17" s="2">
        <v>1</v>
      </c>
      <c r="B17" s="2">
        <v>2</v>
      </c>
      <c r="C17" s="3" t="s">
        <v>96</v>
      </c>
      <c r="D17" s="3" t="s">
        <v>97</v>
      </c>
      <c r="E17" s="3" t="s">
        <v>98</v>
      </c>
    </row>
    <row r="18" spans="1:5" s="165" customFormat="1" x14ac:dyDescent="0.2">
      <c r="A18" s="4" t="s">
        <v>99</v>
      </c>
      <c r="B18" s="5" t="s">
        <v>100</v>
      </c>
      <c r="C18" s="6">
        <f>C19+C40</f>
        <v>26273.700000000004</v>
      </c>
      <c r="D18" s="6">
        <f>D19+D40</f>
        <v>3897.3500000000004</v>
      </c>
      <c r="E18" s="6">
        <f>E19+E40</f>
        <v>4265.7</v>
      </c>
    </row>
    <row r="19" spans="1:5" s="165" customFormat="1" x14ac:dyDescent="0.2">
      <c r="A19" s="4" t="s">
        <v>101</v>
      </c>
      <c r="B19" s="7" t="s">
        <v>102</v>
      </c>
      <c r="C19" s="6">
        <f>C20+C27+C24+C36</f>
        <v>2350.3999999999996</v>
      </c>
      <c r="D19" s="6">
        <f>D20+D27+D24+D36</f>
        <v>2402.4500000000003</v>
      </c>
      <c r="E19" s="6">
        <f>E20+E27+E24+E36</f>
        <v>2575.2999999999997</v>
      </c>
    </row>
    <row r="20" spans="1:5" s="165" customFormat="1" x14ac:dyDescent="0.2">
      <c r="A20" s="8" t="s">
        <v>103</v>
      </c>
      <c r="B20" s="5" t="s">
        <v>104</v>
      </c>
      <c r="C20" s="6">
        <f t="shared" ref="C20:E22" si="0">C21</f>
        <v>426.35</v>
      </c>
      <c r="D20" s="6">
        <f t="shared" si="0"/>
        <v>438.2</v>
      </c>
      <c r="E20" s="6">
        <f t="shared" si="0"/>
        <v>451.35</v>
      </c>
    </row>
    <row r="21" spans="1:5" s="165" customFormat="1" x14ac:dyDescent="0.2">
      <c r="A21" s="9" t="s">
        <v>105</v>
      </c>
      <c r="B21" s="10" t="s">
        <v>106</v>
      </c>
      <c r="C21" s="11">
        <f t="shared" si="0"/>
        <v>426.35</v>
      </c>
      <c r="D21" s="11">
        <f t="shared" si="0"/>
        <v>438.2</v>
      </c>
      <c r="E21" s="11">
        <f t="shared" si="0"/>
        <v>451.35</v>
      </c>
    </row>
    <row r="22" spans="1:5" s="165" customFormat="1" ht="63.75" x14ac:dyDescent="0.2">
      <c r="A22" s="9" t="s">
        <v>107</v>
      </c>
      <c r="B22" s="12" t="s">
        <v>108</v>
      </c>
      <c r="C22" s="205">
        <f t="shared" si="0"/>
        <v>426.35</v>
      </c>
      <c r="D22" s="205">
        <f t="shared" si="0"/>
        <v>438.2</v>
      </c>
      <c r="E22" s="205">
        <f t="shared" si="0"/>
        <v>451.35</v>
      </c>
    </row>
    <row r="23" spans="1:5" s="165" customFormat="1" ht="89.25" x14ac:dyDescent="0.2">
      <c r="A23" s="9" t="s">
        <v>109</v>
      </c>
      <c r="B23" s="14" t="s">
        <v>110</v>
      </c>
      <c r="C23" s="209">
        <v>426.35</v>
      </c>
      <c r="D23" s="206">
        <v>438.2</v>
      </c>
      <c r="E23" s="206">
        <v>451.35</v>
      </c>
    </row>
    <row r="24" spans="1:5" s="165" customFormat="1" x14ac:dyDescent="0.2">
      <c r="A24" s="8" t="s">
        <v>17</v>
      </c>
      <c r="B24" s="41" t="s">
        <v>18</v>
      </c>
      <c r="C24" s="207">
        <f t="shared" ref="C24:E25" si="1">C25</f>
        <v>173.35</v>
      </c>
      <c r="D24" s="207">
        <f t="shared" si="1"/>
        <v>177.25</v>
      </c>
      <c r="E24" s="207">
        <f t="shared" si="1"/>
        <v>302.64999999999998</v>
      </c>
    </row>
    <row r="25" spans="1:5" s="165" customFormat="1" x14ac:dyDescent="0.2">
      <c r="A25" s="9" t="s">
        <v>19</v>
      </c>
      <c r="B25" s="14" t="s">
        <v>20</v>
      </c>
      <c r="C25" s="207">
        <f t="shared" si="1"/>
        <v>173.35</v>
      </c>
      <c r="D25" s="207">
        <f t="shared" si="1"/>
        <v>177.25</v>
      </c>
      <c r="E25" s="207">
        <f t="shared" si="1"/>
        <v>302.64999999999998</v>
      </c>
    </row>
    <row r="26" spans="1:5" s="165" customFormat="1" x14ac:dyDescent="0.2">
      <c r="A26" s="9" t="s">
        <v>21</v>
      </c>
      <c r="B26" s="14" t="s">
        <v>20</v>
      </c>
      <c r="C26" s="207">
        <v>173.35</v>
      </c>
      <c r="D26" s="208">
        <v>177.25</v>
      </c>
      <c r="E26" s="208">
        <v>302.64999999999998</v>
      </c>
    </row>
    <row r="27" spans="1:5" s="165" customFormat="1" x14ac:dyDescent="0.2">
      <c r="A27" s="17" t="s">
        <v>111</v>
      </c>
      <c r="B27" s="18" t="s">
        <v>112</v>
      </c>
      <c r="C27" s="19">
        <f>C28+C31</f>
        <v>1733</v>
      </c>
      <c r="D27" s="19">
        <f>D28+D31</f>
        <v>1768.6000000000001</v>
      </c>
      <c r="E27" s="19">
        <f>E28+E31</f>
        <v>1802.1</v>
      </c>
    </row>
    <row r="28" spans="1:5" s="165" customFormat="1" x14ac:dyDescent="0.2">
      <c r="A28" s="20" t="s">
        <v>113</v>
      </c>
      <c r="B28" s="12" t="s">
        <v>114</v>
      </c>
      <c r="C28" s="15">
        <f t="shared" ref="C28:E29" si="2">C29</f>
        <v>222</v>
      </c>
      <c r="D28" s="15">
        <f t="shared" si="2"/>
        <v>222.7</v>
      </c>
      <c r="E28" s="15">
        <f t="shared" si="2"/>
        <v>223.3</v>
      </c>
    </row>
    <row r="29" spans="1:5" s="165" customFormat="1" ht="38.25" x14ac:dyDescent="0.2">
      <c r="A29" s="21" t="s">
        <v>115</v>
      </c>
      <c r="B29" s="21" t="s">
        <v>116</v>
      </c>
      <c r="C29" s="22">
        <f t="shared" si="2"/>
        <v>222</v>
      </c>
      <c r="D29" s="22">
        <f t="shared" si="2"/>
        <v>222.7</v>
      </c>
      <c r="E29" s="22">
        <f t="shared" si="2"/>
        <v>223.3</v>
      </c>
    </row>
    <row r="30" spans="1:5" s="165" customFormat="1" ht="63.75" x14ac:dyDescent="0.2">
      <c r="A30" s="21" t="s">
        <v>117</v>
      </c>
      <c r="B30" s="21" t="s">
        <v>118</v>
      </c>
      <c r="C30" s="22">
        <v>222</v>
      </c>
      <c r="D30" s="16">
        <v>222.7</v>
      </c>
      <c r="E30" s="16">
        <v>223.3</v>
      </c>
    </row>
    <row r="31" spans="1:5" s="165" customFormat="1" x14ac:dyDescent="0.2">
      <c r="A31" s="17" t="s">
        <v>119</v>
      </c>
      <c r="B31" s="18" t="s">
        <v>120</v>
      </c>
      <c r="C31" s="6">
        <f>C32+C33</f>
        <v>1511</v>
      </c>
      <c r="D31" s="6">
        <f>D32+D33</f>
        <v>1545.9</v>
      </c>
      <c r="E31" s="6">
        <f>E32+E33</f>
        <v>1578.8</v>
      </c>
    </row>
    <row r="32" spans="1:5" s="165" customFormat="1" x14ac:dyDescent="0.2">
      <c r="A32" s="20" t="s">
        <v>121</v>
      </c>
      <c r="B32" s="12" t="s">
        <v>122</v>
      </c>
      <c r="C32" s="15">
        <v>570</v>
      </c>
      <c r="D32" s="16">
        <v>582</v>
      </c>
      <c r="E32" s="16">
        <v>591</v>
      </c>
    </row>
    <row r="33" spans="1:5" s="165" customFormat="1" x14ac:dyDescent="0.2">
      <c r="A33" s="21" t="s">
        <v>123</v>
      </c>
      <c r="B33" s="21" t="s">
        <v>124</v>
      </c>
      <c r="C33" s="15">
        <f t="shared" ref="C33:E34" si="3">C34</f>
        <v>941</v>
      </c>
      <c r="D33" s="15">
        <f t="shared" si="3"/>
        <v>963.9</v>
      </c>
      <c r="E33" s="15">
        <f t="shared" si="3"/>
        <v>987.8</v>
      </c>
    </row>
    <row r="34" spans="1:5" s="165" customFormat="1" ht="29.25" customHeight="1" x14ac:dyDescent="0.2">
      <c r="A34" s="21" t="s">
        <v>125</v>
      </c>
      <c r="B34" s="21" t="s">
        <v>126</v>
      </c>
      <c r="C34" s="13">
        <f t="shared" si="3"/>
        <v>941</v>
      </c>
      <c r="D34" s="13">
        <f t="shared" si="3"/>
        <v>963.9</v>
      </c>
      <c r="E34" s="13">
        <f t="shared" si="3"/>
        <v>987.8</v>
      </c>
    </row>
    <row r="35" spans="1:5" s="165" customFormat="1" ht="51" customHeight="1" x14ac:dyDescent="0.2">
      <c r="A35" s="21" t="s">
        <v>127</v>
      </c>
      <c r="B35" s="23" t="s">
        <v>128</v>
      </c>
      <c r="C35" s="15">
        <v>941</v>
      </c>
      <c r="D35" s="16">
        <v>963.9</v>
      </c>
      <c r="E35" s="16">
        <v>987.8</v>
      </c>
    </row>
    <row r="36" spans="1:5" s="165" customFormat="1" ht="51" customHeight="1" x14ac:dyDescent="0.2">
      <c r="A36" s="42" t="s">
        <v>22</v>
      </c>
      <c r="B36" s="43" t="s">
        <v>23</v>
      </c>
      <c r="C36" s="15">
        <f>C37</f>
        <v>17.7</v>
      </c>
      <c r="D36" s="15">
        <f t="shared" ref="D36:E38" si="4">D37</f>
        <v>18.399999999999999</v>
      </c>
      <c r="E36" s="15">
        <f t="shared" si="4"/>
        <v>19.2</v>
      </c>
    </row>
    <row r="37" spans="1:5" s="165" customFormat="1" ht="51" customHeight="1" x14ac:dyDescent="0.2">
      <c r="A37" s="21" t="s">
        <v>24</v>
      </c>
      <c r="B37" s="44" t="s">
        <v>25</v>
      </c>
      <c r="C37" s="15">
        <f>C38</f>
        <v>17.7</v>
      </c>
      <c r="D37" s="15">
        <f t="shared" si="4"/>
        <v>18.399999999999999</v>
      </c>
      <c r="E37" s="15">
        <f t="shared" si="4"/>
        <v>19.2</v>
      </c>
    </row>
    <row r="38" spans="1:5" s="165" customFormat="1" ht="51" customHeight="1" x14ac:dyDescent="0.2">
      <c r="A38" s="21" t="s">
        <v>26</v>
      </c>
      <c r="B38" s="44" t="s">
        <v>27</v>
      </c>
      <c r="C38" s="15">
        <f>C39</f>
        <v>17.7</v>
      </c>
      <c r="D38" s="15">
        <f t="shared" si="4"/>
        <v>18.399999999999999</v>
      </c>
      <c r="E38" s="15">
        <f t="shared" si="4"/>
        <v>19.2</v>
      </c>
    </row>
    <row r="39" spans="1:5" s="165" customFormat="1" ht="51" customHeight="1" x14ac:dyDescent="0.2">
      <c r="A39" s="21" t="s">
        <v>28</v>
      </c>
      <c r="B39" s="44" t="s">
        <v>29</v>
      </c>
      <c r="C39" s="15">
        <v>17.7</v>
      </c>
      <c r="D39" s="16">
        <v>18.399999999999999</v>
      </c>
      <c r="E39" s="16">
        <v>19.2</v>
      </c>
    </row>
    <row r="40" spans="1:5" s="166" customFormat="1" ht="25.5" x14ac:dyDescent="0.2">
      <c r="A40" s="24" t="s">
        <v>129</v>
      </c>
      <c r="B40" s="25" t="s">
        <v>130</v>
      </c>
      <c r="C40" s="26">
        <f>C49+C54+C41+C45</f>
        <v>23923.300000000007</v>
      </c>
      <c r="D40" s="26">
        <f>D49+D54+D41</f>
        <v>1494.9</v>
      </c>
      <c r="E40" s="26">
        <f>E49+E54+E41</f>
        <v>1690.4</v>
      </c>
    </row>
    <row r="41" spans="1:5" s="166" customFormat="1" ht="18.75" customHeight="1" x14ac:dyDescent="0.2">
      <c r="A41" s="27" t="s">
        <v>131</v>
      </c>
      <c r="B41" s="28" t="s">
        <v>132</v>
      </c>
      <c r="C41" s="29">
        <f>C44</f>
        <v>410.9</v>
      </c>
      <c r="D41" s="29">
        <f>D42</f>
        <v>0</v>
      </c>
      <c r="E41" s="29">
        <f>E42</f>
        <v>0</v>
      </c>
    </row>
    <row r="42" spans="1:5" s="166" customFormat="1" x14ac:dyDescent="0.2">
      <c r="A42" s="27" t="s">
        <v>133</v>
      </c>
      <c r="B42" s="28" t="s">
        <v>134</v>
      </c>
      <c r="C42" s="29">
        <f>C43</f>
        <v>0</v>
      </c>
      <c r="D42" s="29">
        <f>D43</f>
        <v>0</v>
      </c>
      <c r="E42" s="29">
        <f>E43</f>
        <v>0</v>
      </c>
    </row>
    <row r="43" spans="1:5" s="166" customFormat="1" ht="25.5" x14ac:dyDescent="0.2">
      <c r="A43" s="30" t="s">
        <v>135</v>
      </c>
      <c r="B43" s="31" t="s">
        <v>136</v>
      </c>
      <c r="C43" s="32"/>
      <c r="D43" s="32"/>
      <c r="E43" s="32"/>
    </row>
    <row r="44" spans="1:5" s="166" customFormat="1" ht="25.5" x14ac:dyDescent="0.2">
      <c r="A44" s="202" t="s">
        <v>233</v>
      </c>
      <c r="B44" s="203" t="s">
        <v>234</v>
      </c>
      <c r="C44" s="32">
        <v>410.9</v>
      </c>
      <c r="D44" s="32"/>
      <c r="E44" s="32"/>
    </row>
    <row r="45" spans="1:5" s="166" customFormat="1" x14ac:dyDescent="0.2">
      <c r="A45" s="204" t="s">
        <v>235</v>
      </c>
      <c r="B45" s="203" t="s">
        <v>236</v>
      </c>
      <c r="C45" s="32">
        <f>C46+C47</f>
        <v>1386.7</v>
      </c>
      <c r="D45" s="32"/>
      <c r="E45" s="32"/>
    </row>
    <row r="46" spans="1:5" s="166" customFormat="1" ht="25.5" x14ac:dyDescent="0.2">
      <c r="A46" s="295" t="s">
        <v>266</v>
      </c>
      <c r="B46" s="296" t="s">
        <v>267</v>
      </c>
      <c r="C46" s="32">
        <v>1060.5</v>
      </c>
      <c r="D46" s="32"/>
      <c r="E46" s="32"/>
    </row>
    <row r="47" spans="1:5" s="166" customFormat="1" x14ac:dyDescent="0.2">
      <c r="A47" s="297" t="s">
        <v>268</v>
      </c>
      <c r="B47" s="298" t="s">
        <v>269</v>
      </c>
      <c r="C47" s="32">
        <f>C48</f>
        <v>326.2</v>
      </c>
      <c r="D47" s="32"/>
      <c r="E47" s="32"/>
    </row>
    <row r="48" spans="1:5" s="166" customFormat="1" x14ac:dyDescent="0.2">
      <c r="A48" s="297" t="s">
        <v>270</v>
      </c>
      <c r="B48" s="299" t="s">
        <v>271</v>
      </c>
      <c r="C48" s="32">
        <v>326.2</v>
      </c>
      <c r="D48" s="32"/>
      <c r="E48" s="32"/>
    </row>
    <row r="49" spans="1:5" s="166" customFormat="1" ht="25.5" x14ac:dyDescent="0.2">
      <c r="A49" s="27" t="s">
        <v>137</v>
      </c>
      <c r="B49" s="28" t="s">
        <v>138</v>
      </c>
      <c r="C49" s="29">
        <f>C50+C52</f>
        <v>90.5</v>
      </c>
      <c r="D49" s="29">
        <f>D50+D52</f>
        <v>93.5</v>
      </c>
      <c r="E49" s="29">
        <f>E50+E52</f>
        <v>96.7</v>
      </c>
    </row>
    <row r="50" spans="1:5" s="166" customFormat="1" ht="24.75" customHeight="1" x14ac:dyDescent="0.2">
      <c r="A50" s="33" t="s">
        <v>139</v>
      </c>
      <c r="B50" s="34" t="s">
        <v>140</v>
      </c>
      <c r="C50" s="29">
        <f>C51</f>
        <v>89.8</v>
      </c>
      <c r="D50" s="29">
        <f>D51</f>
        <v>92.8</v>
      </c>
      <c r="E50" s="29">
        <f>E51</f>
        <v>96</v>
      </c>
    </row>
    <row r="51" spans="1:5" s="166" customFormat="1" ht="38.25" x14ac:dyDescent="0.2">
      <c r="A51" s="35" t="s">
        <v>141</v>
      </c>
      <c r="B51" s="34" t="s">
        <v>142</v>
      </c>
      <c r="C51" s="29">
        <v>89.8</v>
      </c>
      <c r="D51" s="29">
        <v>92.8</v>
      </c>
      <c r="E51" s="29">
        <v>96</v>
      </c>
    </row>
    <row r="52" spans="1:5" s="166" customFormat="1" ht="25.5" x14ac:dyDescent="0.2">
      <c r="A52" s="27" t="s">
        <v>143</v>
      </c>
      <c r="B52" s="28" t="s">
        <v>144</v>
      </c>
      <c r="C52" s="29">
        <f>C53</f>
        <v>0.7</v>
      </c>
      <c r="D52" s="29">
        <f>D53</f>
        <v>0.7</v>
      </c>
      <c r="E52" s="29">
        <f>E53</f>
        <v>0.7</v>
      </c>
    </row>
    <row r="53" spans="1:5" s="166" customFormat="1" ht="38.25" x14ac:dyDescent="0.2">
      <c r="A53" s="27" t="s">
        <v>145</v>
      </c>
      <c r="B53" s="28" t="s">
        <v>146</v>
      </c>
      <c r="C53" s="36">
        <v>0.7</v>
      </c>
      <c r="D53" s="36">
        <v>0.7</v>
      </c>
      <c r="E53" s="36">
        <v>0.7</v>
      </c>
    </row>
    <row r="54" spans="1:5" x14ac:dyDescent="0.2">
      <c r="A54" s="27" t="s">
        <v>147</v>
      </c>
      <c r="B54" s="28" t="s">
        <v>148</v>
      </c>
      <c r="C54" s="36">
        <f t="shared" ref="C54:E55" si="5">C55</f>
        <v>22035.200000000004</v>
      </c>
      <c r="D54" s="36">
        <f t="shared" si="5"/>
        <v>1401.4</v>
      </c>
      <c r="E54" s="36">
        <f t="shared" si="5"/>
        <v>1593.7</v>
      </c>
    </row>
    <row r="55" spans="1:5" ht="51" x14ac:dyDescent="0.2">
      <c r="A55" s="27" t="s">
        <v>149</v>
      </c>
      <c r="B55" s="37" t="s">
        <v>150</v>
      </c>
      <c r="C55" s="36">
        <f t="shared" si="5"/>
        <v>22035.200000000004</v>
      </c>
      <c r="D55" s="36">
        <f t="shared" si="5"/>
        <v>1401.4</v>
      </c>
      <c r="E55" s="36">
        <f t="shared" si="5"/>
        <v>1593.7</v>
      </c>
    </row>
    <row r="56" spans="1:5" ht="63.75" x14ac:dyDescent="0.2">
      <c r="A56" s="38" t="s">
        <v>151</v>
      </c>
      <c r="B56" s="39" t="s">
        <v>152</v>
      </c>
      <c r="C56" s="40">
        <f>390.137+70.663+5+15094+152.5+6259.6+63.3+6995.634-6995.634</f>
        <v>22035.200000000004</v>
      </c>
      <c r="D56" s="40">
        <f>1396.4+5</f>
        <v>1401.4</v>
      </c>
      <c r="E56" s="40">
        <f>5+1588.7</f>
        <v>1593.7</v>
      </c>
    </row>
  </sheetData>
  <sheetProtection selectLockedCells="1" selectUnlockedCells="1"/>
  <autoFilter ref="A17:E17"/>
  <mergeCells count="7">
    <mergeCell ref="C1:E2"/>
    <mergeCell ref="C3:E3"/>
    <mergeCell ref="C7:E11"/>
    <mergeCell ref="A13:E13"/>
    <mergeCell ref="A15:A16"/>
    <mergeCell ref="B15:B16"/>
    <mergeCell ref="C15:E15"/>
  </mergeCells>
  <phoneticPr fontId="27" type="noConversion"/>
  <conditionalFormatting sqref="C7">
    <cfRule type="expression" dxfId="3" priority="1" stopIfTrue="1">
      <formula>#REF!&lt;&gt;""</formula>
    </cfRule>
  </conditionalFormatting>
  <pageMargins left="0.70866141732283472" right="0.70866141732283472" top="0.74803149606299213" bottom="0.74803149606299213" header="0.51181102362204722" footer="0.51181102362204722"/>
  <pageSetup paperSize="9" scale="6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48"/>
  <sheetViews>
    <sheetView view="pageBreakPreview" zoomScaleSheetLayoutView="100" workbookViewId="0">
      <selection activeCell="J80" sqref="J80"/>
    </sheetView>
  </sheetViews>
  <sheetFormatPr defaultColWidth="9" defaultRowHeight="12.75" x14ac:dyDescent="0.2"/>
  <cols>
    <col min="1" max="1" width="37.5" style="93" customWidth="1"/>
    <col min="2" max="2" width="5.1640625" style="93" customWidth="1"/>
    <col min="3" max="3" width="4.1640625" style="93" customWidth="1"/>
    <col min="4" max="4" width="4.5" style="93" customWidth="1"/>
    <col min="5" max="7" width="4.1640625" style="93" customWidth="1"/>
    <col min="8" max="8" width="8.33203125" style="93" customWidth="1"/>
    <col min="9" max="9" width="7.1640625" style="93" customWidth="1"/>
    <col min="10" max="10" width="14.5" style="93" customWidth="1"/>
    <col min="11" max="11" width="12.1640625" style="93" customWidth="1"/>
    <col min="12" max="12" width="12.5" style="93" customWidth="1"/>
    <col min="13" max="15" width="9" style="153"/>
    <col min="16" max="16" width="12.6640625" style="153" bestFit="1" customWidth="1"/>
    <col min="17" max="17" width="10.83203125" style="153" bestFit="1" customWidth="1"/>
    <col min="18" max="18" width="15.6640625" style="153" customWidth="1"/>
    <col min="19" max="16384" width="9" style="153"/>
  </cols>
  <sheetData>
    <row r="2" spans="1:12" ht="69" customHeight="1" x14ac:dyDescent="0.2">
      <c r="A2" s="56"/>
      <c r="B2" s="56"/>
      <c r="C2" s="56"/>
      <c r="D2" s="57"/>
      <c r="E2" s="57"/>
      <c r="F2" s="57"/>
      <c r="G2" s="57"/>
      <c r="H2" s="57"/>
      <c r="I2" s="153"/>
      <c r="J2" s="307" t="s">
        <v>255</v>
      </c>
      <c r="K2" s="307"/>
      <c r="L2" s="307"/>
    </row>
    <row r="3" spans="1:12" ht="18.75" customHeight="1" x14ac:dyDescent="0.2">
      <c r="A3" s="56"/>
      <c r="B3" s="56"/>
      <c r="C3" s="56"/>
      <c r="D3" s="57"/>
      <c r="E3" s="57"/>
      <c r="F3" s="57"/>
      <c r="G3" s="57"/>
      <c r="H3" s="57"/>
      <c r="I3" s="153"/>
      <c r="J3" s="308" t="s">
        <v>272</v>
      </c>
      <c r="K3" s="308"/>
      <c r="L3" s="308"/>
    </row>
    <row r="4" spans="1:12" ht="21" customHeight="1" x14ac:dyDescent="0.2">
      <c r="A4" s="56"/>
      <c r="B4" s="56"/>
      <c r="C4" s="56"/>
      <c r="D4" s="57"/>
      <c r="E4" s="57"/>
      <c r="F4" s="57"/>
      <c r="G4" s="57"/>
      <c r="H4" s="57"/>
      <c r="I4" s="153"/>
      <c r="J4" s="242"/>
      <c r="K4" s="242"/>
      <c r="L4" s="242"/>
    </row>
    <row r="5" spans="1:12" ht="131.25" customHeight="1" x14ac:dyDescent="0.2">
      <c r="A5" s="56"/>
      <c r="B5" s="56"/>
      <c r="C5" s="56"/>
      <c r="D5" s="57"/>
      <c r="E5" s="57"/>
      <c r="F5" s="57"/>
      <c r="G5" s="57"/>
      <c r="H5" s="57"/>
      <c r="I5" s="153"/>
      <c r="J5" s="309" t="s">
        <v>254</v>
      </c>
      <c r="K5" s="309"/>
      <c r="L5" s="309"/>
    </row>
    <row r="6" spans="1:12" ht="33" customHeight="1" x14ac:dyDescent="0.2">
      <c r="A6" s="56"/>
      <c r="B6" s="56"/>
      <c r="C6" s="56"/>
      <c r="D6" s="57"/>
      <c r="E6" s="57"/>
      <c r="F6" s="57"/>
      <c r="G6" s="57"/>
      <c r="H6" s="57"/>
      <c r="I6" s="245"/>
      <c r="J6" s="245"/>
      <c r="K6" s="245"/>
      <c r="L6" s="245"/>
    </row>
    <row r="7" spans="1:12" ht="48" customHeight="1" x14ac:dyDescent="0.2">
      <c r="A7" s="310" t="s">
        <v>12</v>
      </c>
      <c r="B7" s="310"/>
      <c r="C7" s="310"/>
      <c r="D7" s="310"/>
      <c r="E7" s="310"/>
      <c r="F7" s="310"/>
      <c r="G7" s="310"/>
      <c r="H7" s="310"/>
      <c r="I7" s="310"/>
      <c r="J7" s="310"/>
      <c r="K7" s="310"/>
      <c r="L7" s="310"/>
    </row>
    <row r="8" spans="1:12" ht="15" customHeight="1" x14ac:dyDescent="0.2">
      <c r="A8" s="58"/>
      <c r="B8" s="58"/>
      <c r="C8" s="58"/>
      <c r="D8" s="58"/>
      <c r="E8" s="58"/>
      <c r="F8" s="58"/>
      <c r="G8" s="58"/>
      <c r="H8" s="58"/>
      <c r="I8" s="311" t="s">
        <v>90</v>
      </c>
      <c r="J8" s="311"/>
      <c r="K8" s="311"/>
      <c r="L8" s="311"/>
    </row>
    <row r="9" spans="1:12" ht="19.899999999999999" customHeight="1" x14ac:dyDescent="0.2">
      <c r="A9" s="306" t="s">
        <v>92</v>
      </c>
      <c r="B9" s="306" t="s">
        <v>64</v>
      </c>
      <c r="C9" s="306" t="s">
        <v>153</v>
      </c>
      <c r="D9" s="306" t="s">
        <v>154</v>
      </c>
      <c r="E9" s="306" t="s">
        <v>155</v>
      </c>
      <c r="F9" s="306"/>
      <c r="G9" s="306"/>
      <c r="H9" s="306"/>
      <c r="I9" s="306" t="s">
        <v>156</v>
      </c>
      <c r="J9" s="306" t="s">
        <v>93</v>
      </c>
      <c r="K9" s="306"/>
      <c r="L9" s="306"/>
    </row>
    <row r="10" spans="1:12" ht="16.350000000000001" customHeight="1" x14ac:dyDescent="0.2">
      <c r="A10" s="306"/>
      <c r="B10" s="306"/>
      <c r="C10" s="306"/>
      <c r="D10" s="306"/>
      <c r="E10" s="306"/>
      <c r="F10" s="306"/>
      <c r="G10" s="306"/>
      <c r="H10" s="306"/>
      <c r="I10" s="306"/>
      <c r="J10" s="244" t="s">
        <v>94</v>
      </c>
      <c r="K10" s="244" t="s">
        <v>95</v>
      </c>
      <c r="L10" s="244" t="s">
        <v>5</v>
      </c>
    </row>
    <row r="11" spans="1:12" ht="14.45" customHeight="1" x14ac:dyDescent="0.2">
      <c r="A11" s="61" t="s">
        <v>89</v>
      </c>
      <c r="B11" s="61">
        <v>2</v>
      </c>
      <c r="C11" s="61" t="s">
        <v>96</v>
      </c>
      <c r="D11" s="61" t="s">
        <v>97</v>
      </c>
      <c r="E11" s="61" t="s">
        <v>98</v>
      </c>
      <c r="F11" s="61" t="s">
        <v>157</v>
      </c>
      <c r="G11" s="61" t="s">
        <v>158</v>
      </c>
      <c r="H11" s="61" t="s">
        <v>159</v>
      </c>
      <c r="I11" s="61" t="s">
        <v>160</v>
      </c>
      <c r="J11" s="61" t="s">
        <v>161</v>
      </c>
      <c r="K11" s="61" t="s">
        <v>162</v>
      </c>
      <c r="L11" s="61" t="s">
        <v>163</v>
      </c>
    </row>
    <row r="12" spans="1:12" ht="14.45" customHeight="1" x14ac:dyDescent="0.2">
      <c r="A12" s="63" t="s">
        <v>164</v>
      </c>
      <c r="B12" s="64">
        <v>923</v>
      </c>
      <c r="C12" s="63"/>
      <c r="D12" s="63"/>
      <c r="E12" s="63"/>
      <c r="F12" s="63"/>
      <c r="G12" s="63"/>
      <c r="H12" s="63"/>
      <c r="I12" s="63"/>
      <c r="J12" s="228">
        <f>J13+J47+J63+J86+J120+J128+J135+J142+J56</f>
        <v>26273.7</v>
      </c>
      <c r="K12" s="228">
        <f>K13+K47+K63+K86+K120+K128+K135+K142+K56</f>
        <v>3897.3999999999996</v>
      </c>
      <c r="L12" s="228">
        <f>L13+L47+L63+L86+L120+L128+L135+L142+L56</f>
        <v>4265.7</v>
      </c>
    </row>
    <row r="13" spans="1:12" x14ac:dyDescent="0.2">
      <c r="A13" s="140" t="s">
        <v>165</v>
      </c>
      <c r="B13" s="64">
        <v>923</v>
      </c>
      <c r="C13" s="139" t="s">
        <v>166</v>
      </c>
      <c r="D13" s="140"/>
      <c r="E13" s="140"/>
      <c r="F13" s="140"/>
      <c r="G13" s="140"/>
      <c r="H13" s="140"/>
      <c r="I13" s="140"/>
      <c r="J13" s="195">
        <f>J14+J20+J41+J35</f>
        <v>2399.4</v>
      </c>
      <c r="K13" s="195">
        <f>K14+K20+K41+K35</f>
        <v>1868.8999999999999</v>
      </c>
      <c r="L13" s="195">
        <f>L14+L20+L41+L35</f>
        <v>1994.53</v>
      </c>
    </row>
    <row r="14" spans="1:12" ht="34.5" customHeight="1" x14ac:dyDescent="0.2">
      <c r="A14" s="63" t="s">
        <v>167</v>
      </c>
      <c r="B14" s="64">
        <v>923</v>
      </c>
      <c r="C14" s="65" t="s">
        <v>166</v>
      </c>
      <c r="D14" s="65" t="s">
        <v>168</v>
      </c>
      <c r="E14" s="139"/>
      <c r="F14" s="139"/>
      <c r="G14" s="139"/>
      <c r="H14" s="139"/>
      <c r="I14" s="65"/>
      <c r="J14" s="195">
        <f t="shared" ref="J14:L18" si="0">J15</f>
        <v>420.7</v>
      </c>
      <c r="K14" s="195">
        <f t="shared" si="0"/>
        <v>420.7</v>
      </c>
      <c r="L14" s="195">
        <f t="shared" si="0"/>
        <v>420.7</v>
      </c>
    </row>
    <row r="15" spans="1:12" ht="60" x14ac:dyDescent="0.2">
      <c r="A15" s="63" t="s">
        <v>7</v>
      </c>
      <c r="B15" s="64">
        <v>923</v>
      </c>
      <c r="C15" s="65" t="s">
        <v>166</v>
      </c>
      <c r="D15" s="65" t="s">
        <v>168</v>
      </c>
      <c r="E15" s="65">
        <v>65</v>
      </c>
      <c r="F15" s="65"/>
      <c r="G15" s="65"/>
      <c r="H15" s="65"/>
      <c r="I15" s="65"/>
      <c r="J15" s="196">
        <f t="shared" si="0"/>
        <v>420.7</v>
      </c>
      <c r="K15" s="196">
        <f t="shared" si="0"/>
        <v>420.7</v>
      </c>
      <c r="L15" s="196">
        <f t="shared" si="0"/>
        <v>420.7</v>
      </c>
    </row>
    <row r="16" spans="1:12" ht="48" x14ac:dyDescent="0.2">
      <c r="A16" s="63" t="s">
        <v>8</v>
      </c>
      <c r="B16" s="64">
        <v>923</v>
      </c>
      <c r="C16" s="65" t="s">
        <v>166</v>
      </c>
      <c r="D16" s="65" t="s">
        <v>168</v>
      </c>
      <c r="E16" s="65">
        <v>65</v>
      </c>
      <c r="F16" s="65" t="s">
        <v>89</v>
      </c>
      <c r="G16" s="65"/>
      <c r="H16" s="65"/>
      <c r="I16" s="65"/>
      <c r="J16" s="196">
        <f t="shared" si="0"/>
        <v>420.7</v>
      </c>
      <c r="K16" s="196">
        <f t="shared" si="0"/>
        <v>420.7</v>
      </c>
      <c r="L16" s="196">
        <f t="shared" si="0"/>
        <v>420.7</v>
      </c>
    </row>
    <row r="17" spans="1:12" ht="24" x14ac:dyDescent="0.2">
      <c r="A17" s="63" t="s">
        <v>171</v>
      </c>
      <c r="B17" s="64">
        <v>923</v>
      </c>
      <c r="C17" s="65" t="s">
        <v>166</v>
      </c>
      <c r="D17" s="65" t="s">
        <v>168</v>
      </c>
      <c r="E17" s="65">
        <v>65</v>
      </c>
      <c r="F17" s="65" t="s">
        <v>89</v>
      </c>
      <c r="G17" s="65" t="s">
        <v>170</v>
      </c>
      <c r="H17" s="65">
        <v>41150</v>
      </c>
      <c r="I17" s="65"/>
      <c r="J17" s="196">
        <f>J18</f>
        <v>420.7</v>
      </c>
      <c r="K17" s="196">
        <f>K18</f>
        <v>420.7</v>
      </c>
      <c r="L17" s="196">
        <f>L18</f>
        <v>420.7</v>
      </c>
    </row>
    <row r="18" spans="1:12" ht="96" x14ac:dyDescent="0.2">
      <c r="A18" s="63" t="s">
        <v>172</v>
      </c>
      <c r="B18" s="64">
        <v>923</v>
      </c>
      <c r="C18" s="65" t="s">
        <v>166</v>
      </c>
      <c r="D18" s="65" t="s">
        <v>168</v>
      </c>
      <c r="E18" s="65">
        <v>65</v>
      </c>
      <c r="F18" s="65" t="s">
        <v>89</v>
      </c>
      <c r="G18" s="65" t="s">
        <v>170</v>
      </c>
      <c r="H18" s="65">
        <v>41150</v>
      </c>
      <c r="I18" s="65">
        <v>100</v>
      </c>
      <c r="J18" s="196">
        <f t="shared" si="0"/>
        <v>420.7</v>
      </c>
      <c r="K18" s="196">
        <f t="shared" si="0"/>
        <v>420.7</v>
      </c>
      <c r="L18" s="196">
        <f t="shared" si="0"/>
        <v>420.7</v>
      </c>
    </row>
    <row r="19" spans="1:12" ht="36" x14ac:dyDescent="0.2">
      <c r="A19" s="63" t="s">
        <v>173</v>
      </c>
      <c r="B19" s="64">
        <v>923</v>
      </c>
      <c r="C19" s="65" t="s">
        <v>166</v>
      </c>
      <c r="D19" s="65" t="s">
        <v>168</v>
      </c>
      <c r="E19" s="65">
        <v>65</v>
      </c>
      <c r="F19" s="65" t="s">
        <v>89</v>
      </c>
      <c r="G19" s="65" t="s">
        <v>170</v>
      </c>
      <c r="H19" s="65">
        <v>41150</v>
      </c>
      <c r="I19" s="65">
        <v>120</v>
      </c>
      <c r="J19" s="196">
        <v>420.7</v>
      </c>
      <c r="K19" s="196">
        <v>420.7</v>
      </c>
      <c r="L19" s="196">
        <v>420.7</v>
      </c>
    </row>
    <row r="20" spans="1:12" ht="57.75" customHeight="1" x14ac:dyDescent="0.2">
      <c r="A20" s="63" t="s">
        <v>174</v>
      </c>
      <c r="B20" s="64">
        <v>923</v>
      </c>
      <c r="C20" s="65" t="s">
        <v>166</v>
      </c>
      <c r="D20" s="65" t="s">
        <v>175</v>
      </c>
      <c r="E20" s="65"/>
      <c r="F20" s="65"/>
      <c r="G20" s="65"/>
      <c r="H20" s="65"/>
      <c r="I20" s="63"/>
      <c r="J20" s="195">
        <f t="shared" ref="J20:L21" si="1">J21</f>
        <v>1964.3999999999999</v>
      </c>
      <c r="K20" s="195">
        <f t="shared" si="1"/>
        <v>1433.8999999999999</v>
      </c>
      <c r="L20" s="195">
        <f t="shared" si="1"/>
        <v>1559.53</v>
      </c>
    </row>
    <row r="21" spans="1:12" ht="60" x14ac:dyDescent="0.2">
      <c r="A21" s="63" t="s">
        <v>9</v>
      </c>
      <c r="B21" s="64">
        <v>923</v>
      </c>
      <c r="C21" s="65" t="s">
        <v>166</v>
      </c>
      <c r="D21" s="65" t="s">
        <v>175</v>
      </c>
      <c r="E21" s="65" t="s">
        <v>176</v>
      </c>
      <c r="F21" s="65"/>
      <c r="G21" s="65"/>
      <c r="H21" s="65"/>
      <c r="I21" s="63"/>
      <c r="J21" s="196">
        <f t="shared" si="1"/>
        <v>1964.3999999999999</v>
      </c>
      <c r="K21" s="196">
        <f t="shared" si="1"/>
        <v>1433.8999999999999</v>
      </c>
      <c r="L21" s="196">
        <f t="shared" si="1"/>
        <v>1559.53</v>
      </c>
    </row>
    <row r="22" spans="1:12" ht="72" x14ac:dyDescent="0.2">
      <c r="A22" s="63" t="s">
        <v>10</v>
      </c>
      <c r="B22" s="64">
        <v>923</v>
      </c>
      <c r="C22" s="65" t="s">
        <v>166</v>
      </c>
      <c r="D22" s="65" t="s">
        <v>175</v>
      </c>
      <c r="E22" s="65" t="s">
        <v>176</v>
      </c>
      <c r="F22" s="65" t="s">
        <v>97</v>
      </c>
      <c r="G22" s="65"/>
      <c r="H22" s="65"/>
      <c r="I22" s="63"/>
      <c r="J22" s="196">
        <f>J23+J26+J32</f>
        <v>1964.3999999999999</v>
      </c>
      <c r="K22" s="196">
        <f>K23+K26+K32</f>
        <v>1433.8999999999999</v>
      </c>
      <c r="L22" s="196">
        <f>L23+L26+L32</f>
        <v>1559.53</v>
      </c>
    </row>
    <row r="23" spans="1:12" ht="36" x14ac:dyDescent="0.2">
      <c r="A23" s="63" t="s">
        <v>177</v>
      </c>
      <c r="B23" s="64">
        <v>923</v>
      </c>
      <c r="C23" s="65" t="s">
        <v>166</v>
      </c>
      <c r="D23" s="65" t="s">
        <v>175</v>
      </c>
      <c r="E23" s="65" t="s">
        <v>176</v>
      </c>
      <c r="F23" s="65" t="s">
        <v>97</v>
      </c>
      <c r="G23" s="65" t="s">
        <v>170</v>
      </c>
      <c r="H23" s="65" t="s">
        <v>178</v>
      </c>
      <c r="I23" s="63"/>
      <c r="J23" s="196">
        <f t="shared" ref="J23:L24" si="2">J24</f>
        <v>877.58299999999997</v>
      </c>
      <c r="K23" s="196">
        <f t="shared" si="2"/>
        <v>686.66</v>
      </c>
      <c r="L23" s="196">
        <f t="shared" si="2"/>
        <v>696.7</v>
      </c>
    </row>
    <row r="24" spans="1:12" ht="96" x14ac:dyDescent="0.2">
      <c r="A24" s="63" t="s">
        <v>172</v>
      </c>
      <c r="B24" s="64">
        <v>923</v>
      </c>
      <c r="C24" s="65" t="s">
        <v>166</v>
      </c>
      <c r="D24" s="65" t="s">
        <v>175</v>
      </c>
      <c r="E24" s="65" t="s">
        <v>176</v>
      </c>
      <c r="F24" s="65" t="s">
        <v>97</v>
      </c>
      <c r="G24" s="65" t="s">
        <v>170</v>
      </c>
      <c r="H24" s="65" t="s">
        <v>178</v>
      </c>
      <c r="I24" s="63">
        <v>100</v>
      </c>
      <c r="J24" s="196">
        <f t="shared" si="2"/>
        <v>877.58299999999997</v>
      </c>
      <c r="K24" s="196">
        <f t="shared" si="2"/>
        <v>686.66</v>
      </c>
      <c r="L24" s="196">
        <f t="shared" si="2"/>
        <v>696.7</v>
      </c>
    </row>
    <row r="25" spans="1:12" ht="36" x14ac:dyDescent="0.2">
      <c r="A25" s="63" t="s">
        <v>173</v>
      </c>
      <c r="B25" s="64">
        <v>923</v>
      </c>
      <c r="C25" s="65" t="s">
        <v>166</v>
      </c>
      <c r="D25" s="65" t="s">
        <v>175</v>
      </c>
      <c r="E25" s="65" t="s">
        <v>176</v>
      </c>
      <c r="F25" s="65" t="s">
        <v>97</v>
      </c>
      <c r="G25" s="65" t="s">
        <v>170</v>
      </c>
      <c r="H25" s="65" t="s">
        <v>178</v>
      </c>
      <c r="I25" s="63">
        <v>120</v>
      </c>
      <c r="J25" s="196">
        <f>977.583-100</f>
        <v>877.58299999999997</v>
      </c>
      <c r="K25" s="196">
        <v>686.66</v>
      </c>
      <c r="L25" s="196">
        <v>696.7</v>
      </c>
    </row>
    <row r="26" spans="1:12" ht="24" x14ac:dyDescent="0.2">
      <c r="A26" s="63" t="s">
        <v>179</v>
      </c>
      <c r="B26" s="64">
        <v>923</v>
      </c>
      <c r="C26" s="65" t="s">
        <v>166</v>
      </c>
      <c r="D26" s="65" t="s">
        <v>175</v>
      </c>
      <c r="E26" s="65" t="s">
        <v>176</v>
      </c>
      <c r="F26" s="65" t="s">
        <v>97</v>
      </c>
      <c r="G26" s="65" t="s">
        <v>170</v>
      </c>
      <c r="H26" s="65" t="s">
        <v>180</v>
      </c>
      <c r="I26" s="63"/>
      <c r="J26" s="196">
        <f>J27+J29</f>
        <v>1086.117</v>
      </c>
      <c r="K26" s="196">
        <f>K27+K29</f>
        <v>746.54</v>
      </c>
      <c r="L26" s="196">
        <f>L27+L29</f>
        <v>862.13</v>
      </c>
    </row>
    <row r="27" spans="1:12" ht="36" x14ac:dyDescent="0.2">
      <c r="A27" s="63" t="s">
        <v>181</v>
      </c>
      <c r="B27" s="64">
        <v>923</v>
      </c>
      <c r="C27" s="65" t="s">
        <v>166</v>
      </c>
      <c r="D27" s="65" t="s">
        <v>175</v>
      </c>
      <c r="E27" s="65" t="s">
        <v>176</v>
      </c>
      <c r="F27" s="65" t="s">
        <v>97</v>
      </c>
      <c r="G27" s="65" t="s">
        <v>170</v>
      </c>
      <c r="H27" s="65" t="s">
        <v>180</v>
      </c>
      <c r="I27" s="63">
        <v>200</v>
      </c>
      <c r="J27" s="196">
        <f>J28</f>
        <v>400.72592000000003</v>
      </c>
      <c r="K27" s="196">
        <f>K28</f>
        <v>176.64892</v>
      </c>
      <c r="L27" s="196">
        <f>L28</f>
        <v>176.73891999999998</v>
      </c>
    </row>
    <row r="28" spans="1:12" ht="36" x14ac:dyDescent="0.2">
      <c r="A28" s="63" t="s">
        <v>182</v>
      </c>
      <c r="B28" s="64">
        <v>923</v>
      </c>
      <c r="C28" s="65" t="s">
        <v>166</v>
      </c>
      <c r="D28" s="65" t="s">
        <v>175</v>
      </c>
      <c r="E28" s="65" t="s">
        <v>176</v>
      </c>
      <c r="F28" s="65" t="s">
        <v>97</v>
      </c>
      <c r="G28" s="65" t="s">
        <v>170</v>
      </c>
      <c r="H28" s="65" t="s">
        <v>180</v>
      </c>
      <c r="I28" s="63">
        <v>240</v>
      </c>
      <c r="J28" s="196">
        <f>300.66-0.03408+100+0.1</f>
        <v>400.72592000000003</v>
      </c>
      <c r="K28" s="196">
        <f>176.66-0.01108</f>
        <v>176.64892</v>
      </c>
      <c r="L28" s="196">
        <f>176.7+0.03892</f>
        <v>176.73891999999998</v>
      </c>
    </row>
    <row r="29" spans="1:12" x14ac:dyDescent="0.2">
      <c r="A29" s="63" t="s">
        <v>183</v>
      </c>
      <c r="B29" s="64">
        <v>923</v>
      </c>
      <c r="C29" s="65" t="s">
        <v>166</v>
      </c>
      <c r="D29" s="65" t="s">
        <v>175</v>
      </c>
      <c r="E29" s="65" t="s">
        <v>176</v>
      </c>
      <c r="F29" s="65" t="s">
        <v>97</v>
      </c>
      <c r="G29" s="65" t="s">
        <v>170</v>
      </c>
      <c r="H29" s="65" t="s">
        <v>180</v>
      </c>
      <c r="I29" s="63">
        <v>800</v>
      </c>
      <c r="J29" s="196">
        <f>J31+J30</f>
        <v>685.39107999999999</v>
      </c>
      <c r="K29" s="196">
        <f>K31</f>
        <v>569.89107999999999</v>
      </c>
      <c r="L29" s="196">
        <f>L31</f>
        <v>685.39107999999999</v>
      </c>
    </row>
    <row r="30" spans="1:12" x14ac:dyDescent="0.2">
      <c r="A30" s="213" t="s">
        <v>244</v>
      </c>
      <c r="B30" s="229">
        <v>923</v>
      </c>
      <c r="C30" s="218" t="s">
        <v>166</v>
      </c>
      <c r="D30" s="218" t="s">
        <v>175</v>
      </c>
      <c r="E30" s="218" t="s">
        <v>176</v>
      </c>
      <c r="F30" s="218" t="s">
        <v>97</v>
      </c>
      <c r="G30" s="218" t="s">
        <v>170</v>
      </c>
      <c r="H30" s="218" t="s">
        <v>180</v>
      </c>
      <c r="I30" s="213">
        <v>830</v>
      </c>
      <c r="J30" s="196">
        <v>20</v>
      </c>
      <c r="K30" s="196">
        <v>0</v>
      </c>
      <c r="L30" s="196">
        <v>0</v>
      </c>
    </row>
    <row r="31" spans="1:12" ht="24" x14ac:dyDescent="0.2">
      <c r="A31" s="63" t="s">
        <v>184</v>
      </c>
      <c r="B31" s="64">
        <v>923</v>
      </c>
      <c r="C31" s="65" t="s">
        <v>166</v>
      </c>
      <c r="D31" s="65" t="s">
        <v>175</v>
      </c>
      <c r="E31" s="65" t="s">
        <v>176</v>
      </c>
      <c r="F31" s="65" t="s">
        <v>97</v>
      </c>
      <c r="G31" s="65" t="s">
        <v>170</v>
      </c>
      <c r="H31" s="65" t="s">
        <v>180</v>
      </c>
      <c r="I31" s="63">
        <v>850</v>
      </c>
      <c r="J31" s="196">
        <f>685.39108-20</f>
        <v>665.39107999999999</v>
      </c>
      <c r="K31" s="196">
        <f>585.39108-15.5</f>
        <v>569.89107999999999</v>
      </c>
      <c r="L31" s="196">
        <v>685.39107999999999</v>
      </c>
    </row>
    <row r="32" spans="1:12" ht="144" x14ac:dyDescent="0.2">
      <c r="A32" s="63" t="s">
        <v>185</v>
      </c>
      <c r="B32" s="64">
        <v>923</v>
      </c>
      <c r="C32" s="65" t="s">
        <v>166</v>
      </c>
      <c r="D32" s="65" t="s">
        <v>175</v>
      </c>
      <c r="E32" s="65" t="s">
        <v>176</v>
      </c>
      <c r="F32" s="65" t="s">
        <v>97</v>
      </c>
      <c r="G32" s="65" t="s">
        <v>170</v>
      </c>
      <c r="H32" s="65" t="s">
        <v>186</v>
      </c>
      <c r="I32" s="63"/>
      <c r="J32" s="196">
        <f t="shared" ref="J32:L33" si="3">J33</f>
        <v>0.7</v>
      </c>
      <c r="K32" s="196">
        <f t="shared" si="3"/>
        <v>0.7</v>
      </c>
      <c r="L32" s="196">
        <f t="shared" si="3"/>
        <v>0.7</v>
      </c>
    </row>
    <row r="33" spans="1:12" ht="36" x14ac:dyDescent="0.2">
      <c r="A33" s="63" t="s">
        <v>181</v>
      </c>
      <c r="B33" s="64">
        <v>923</v>
      </c>
      <c r="C33" s="65" t="s">
        <v>166</v>
      </c>
      <c r="D33" s="65" t="s">
        <v>175</v>
      </c>
      <c r="E33" s="65" t="s">
        <v>176</v>
      </c>
      <c r="F33" s="65" t="s">
        <v>97</v>
      </c>
      <c r="G33" s="65" t="s">
        <v>170</v>
      </c>
      <c r="H33" s="65" t="s">
        <v>186</v>
      </c>
      <c r="I33" s="63">
        <v>200</v>
      </c>
      <c r="J33" s="196">
        <f t="shared" si="3"/>
        <v>0.7</v>
      </c>
      <c r="K33" s="196">
        <f t="shared" si="3"/>
        <v>0.7</v>
      </c>
      <c r="L33" s="196">
        <f t="shared" si="3"/>
        <v>0.7</v>
      </c>
    </row>
    <row r="34" spans="1:12" ht="36" x14ac:dyDescent="0.2">
      <c r="A34" s="63" t="s">
        <v>182</v>
      </c>
      <c r="B34" s="64">
        <v>923</v>
      </c>
      <c r="C34" s="65" t="s">
        <v>166</v>
      </c>
      <c r="D34" s="65" t="s">
        <v>175</v>
      </c>
      <c r="E34" s="65" t="s">
        <v>176</v>
      </c>
      <c r="F34" s="65" t="s">
        <v>97</v>
      </c>
      <c r="G34" s="65" t="s">
        <v>170</v>
      </c>
      <c r="H34" s="65" t="s">
        <v>186</v>
      </c>
      <c r="I34" s="63">
        <v>240</v>
      </c>
      <c r="J34" s="196">
        <v>0.7</v>
      </c>
      <c r="K34" s="196">
        <v>0.7</v>
      </c>
      <c r="L34" s="196">
        <v>0.7</v>
      </c>
    </row>
    <row r="35" spans="1:12" ht="60" x14ac:dyDescent="0.2">
      <c r="A35" s="63" t="s">
        <v>187</v>
      </c>
      <c r="B35" s="64">
        <v>923</v>
      </c>
      <c r="C35" s="139" t="s">
        <v>166</v>
      </c>
      <c r="D35" s="139" t="s">
        <v>188</v>
      </c>
      <c r="E35" s="65"/>
      <c r="F35" s="65"/>
      <c r="G35" s="65"/>
      <c r="H35" s="65"/>
      <c r="I35" s="63"/>
      <c r="J35" s="195">
        <f t="shared" ref="J35:L39" si="4">J36</f>
        <v>4.3</v>
      </c>
      <c r="K35" s="195">
        <f t="shared" si="4"/>
        <v>4.3</v>
      </c>
      <c r="L35" s="195">
        <f t="shared" si="4"/>
        <v>4.3</v>
      </c>
    </row>
    <row r="36" spans="1:12" ht="36" x14ac:dyDescent="0.2">
      <c r="A36" s="63" t="s">
        <v>189</v>
      </c>
      <c r="B36" s="64">
        <v>923</v>
      </c>
      <c r="C36" s="65" t="s">
        <v>166</v>
      </c>
      <c r="D36" s="65" t="s">
        <v>188</v>
      </c>
      <c r="E36" s="65" t="s">
        <v>190</v>
      </c>
      <c r="F36" s="65"/>
      <c r="G36" s="65"/>
      <c r="H36" s="65"/>
      <c r="I36" s="63"/>
      <c r="J36" s="196">
        <f t="shared" si="4"/>
        <v>4.3</v>
      </c>
      <c r="K36" s="196">
        <f t="shared" si="4"/>
        <v>4.3</v>
      </c>
      <c r="L36" s="196">
        <f t="shared" si="4"/>
        <v>4.3</v>
      </c>
    </row>
    <row r="37" spans="1:12" ht="48" x14ac:dyDescent="0.2">
      <c r="A37" s="63" t="s">
        <v>191</v>
      </c>
      <c r="B37" s="64">
        <v>923</v>
      </c>
      <c r="C37" s="65" t="s">
        <v>166</v>
      </c>
      <c r="D37" s="65" t="s">
        <v>188</v>
      </c>
      <c r="E37" s="65" t="s">
        <v>190</v>
      </c>
      <c r="F37" s="65" t="s">
        <v>89</v>
      </c>
      <c r="G37" s="65"/>
      <c r="H37" s="65"/>
      <c r="I37" s="63"/>
      <c r="J37" s="196">
        <f t="shared" si="4"/>
        <v>4.3</v>
      </c>
      <c r="K37" s="196">
        <f t="shared" si="4"/>
        <v>4.3</v>
      </c>
      <c r="L37" s="196">
        <f t="shared" si="4"/>
        <v>4.3</v>
      </c>
    </row>
    <row r="38" spans="1:12" ht="101.25" customHeight="1" x14ac:dyDescent="0.2">
      <c r="A38" s="63" t="s">
        <v>192</v>
      </c>
      <c r="B38" s="64">
        <v>923</v>
      </c>
      <c r="C38" s="65" t="s">
        <v>166</v>
      </c>
      <c r="D38" s="65" t="s">
        <v>188</v>
      </c>
      <c r="E38" s="65" t="s">
        <v>190</v>
      </c>
      <c r="F38" s="65" t="s">
        <v>89</v>
      </c>
      <c r="G38" s="65" t="s">
        <v>170</v>
      </c>
      <c r="H38" s="65" t="s">
        <v>193</v>
      </c>
      <c r="I38" s="63"/>
      <c r="J38" s="196">
        <f t="shared" si="4"/>
        <v>4.3</v>
      </c>
      <c r="K38" s="196">
        <f t="shared" si="4"/>
        <v>4.3</v>
      </c>
      <c r="L38" s="196">
        <f t="shared" si="4"/>
        <v>4.3</v>
      </c>
    </row>
    <row r="39" spans="1:12" x14ac:dyDescent="0.2">
      <c r="A39" s="63" t="s">
        <v>194</v>
      </c>
      <c r="B39" s="64">
        <v>923</v>
      </c>
      <c r="C39" s="65" t="s">
        <v>166</v>
      </c>
      <c r="D39" s="65" t="s">
        <v>188</v>
      </c>
      <c r="E39" s="65" t="s">
        <v>190</v>
      </c>
      <c r="F39" s="65" t="s">
        <v>89</v>
      </c>
      <c r="G39" s="65" t="s">
        <v>170</v>
      </c>
      <c r="H39" s="65" t="s">
        <v>193</v>
      </c>
      <c r="I39" s="63">
        <v>500</v>
      </c>
      <c r="J39" s="196">
        <f t="shared" si="4"/>
        <v>4.3</v>
      </c>
      <c r="K39" s="196">
        <f t="shared" si="4"/>
        <v>4.3</v>
      </c>
      <c r="L39" s="196">
        <f t="shared" si="4"/>
        <v>4.3</v>
      </c>
    </row>
    <row r="40" spans="1:12" x14ac:dyDescent="0.2">
      <c r="A40" s="63" t="s">
        <v>195</v>
      </c>
      <c r="B40" s="64">
        <v>923</v>
      </c>
      <c r="C40" s="65" t="s">
        <v>166</v>
      </c>
      <c r="D40" s="65" t="s">
        <v>188</v>
      </c>
      <c r="E40" s="65" t="s">
        <v>190</v>
      </c>
      <c r="F40" s="65" t="s">
        <v>89</v>
      </c>
      <c r="G40" s="65" t="s">
        <v>170</v>
      </c>
      <c r="H40" s="65" t="s">
        <v>193</v>
      </c>
      <c r="I40" s="63">
        <v>540</v>
      </c>
      <c r="J40" s="196">
        <v>4.3</v>
      </c>
      <c r="K40" s="196">
        <v>4.3</v>
      </c>
      <c r="L40" s="196">
        <v>4.3</v>
      </c>
    </row>
    <row r="41" spans="1:12" x14ac:dyDescent="0.2">
      <c r="A41" s="63" t="s">
        <v>196</v>
      </c>
      <c r="B41" s="64">
        <v>923</v>
      </c>
      <c r="C41" s="65" t="s">
        <v>166</v>
      </c>
      <c r="D41" s="65" t="s">
        <v>162</v>
      </c>
      <c r="E41" s="139"/>
      <c r="F41" s="139"/>
      <c r="G41" s="139"/>
      <c r="H41" s="139"/>
      <c r="I41" s="140"/>
      <c r="J41" s="196">
        <f t="shared" ref="J41:L45" si="5">J42</f>
        <v>10</v>
      </c>
      <c r="K41" s="196">
        <f t="shared" si="5"/>
        <v>10</v>
      </c>
      <c r="L41" s="196">
        <f t="shared" si="5"/>
        <v>10</v>
      </c>
    </row>
    <row r="42" spans="1:12" ht="36" x14ac:dyDescent="0.2">
      <c r="A42" s="63" t="s">
        <v>189</v>
      </c>
      <c r="B42" s="64">
        <v>923</v>
      </c>
      <c r="C42" s="65" t="s">
        <v>166</v>
      </c>
      <c r="D42" s="65" t="s">
        <v>162</v>
      </c>
      <c r="E42" s="65" t="s">
        <v>190</v>
      </c>
      <c r="F42" s="65"/>
      <c r="G42" s="65"/>
      <c r="H42" s="65"/>
      <c r="I42" s="63"/>
      <c r="J42" s="196">
        <f t="shared" si="5"/>
        <v>10</v>
      </c>
      <c r="K42" s="196">
        <f t="shared" si="5"/>
        <v>10</v>
      </c>
      <c r="L42" s="196">
        <f t="shared" si="5"/>
        <v>10</v>
      </c>
    </row>
    <row r="43" spans="1:12" ht="48" x14ac:dyDescent="0.2">
      <c r="A43" s="63" t="s">
        <v>191</v>
      </c>
      <c r="B43" s="64">
        <v>923</v>
      </c>
      <c r="C43" s="65" t="s">
        <v>166</v>
      </c>
      <c r="D43" s="65" t="s">
        <v>162</v>
      </c>
      <c r="E43" s="65" t="s">
        <v>190</v>
      </c>
      <c r="F43" s="65" t="s">
        <v>89</v>
      </c>
      <c r="G43" s="65"/>
      <c r="H43" s="65"/>
      <c r="I43" s="63"/>
      <c r="J43" s="196">
        <f t="shared" si="5"/>
        <v>10</v>
      </c>
      <c r="K43" s="196">
        <f t="shared" si="5"/>
        <v>10</v>
      </c>
      <c r="L43" s="196">
        <f t="shared" si="5"/>
        <v>10</v>
      </c>
    </row>
    <row r="44" spans="1:12" ht="48" x14ac:dyDescent="0.2">
      <c r="A44" s="63" t="s">
        <v>11</v>
      </c>
      <c r="B44" s="64">
        <v>923</v>
      </c>
      <c r="C44" s="65" t="s">
        <v>166</v>
      </c>
      <c r="D44" s="65" t="s">
        <v>162</v>
      </c>
      <c r="E44" s="65" t="s">
        <v>190</v>
      </c>
      <c r="F44" s="65" t="s">
        <v>89</v>
      </c>
      <c r="G44" s="65" t="s">
        <v>170</v>
      </c>
      <c r="H44" s="65" t="s">
        <v>197</v>
      </c>
      <c r="I44" s="138"/>
      <c r="J44" s="196">
        <f t="shared" si="5"/>
        <v>10</v>
      </c>
      <c r="K44" s="196">
        <f t="shared" si="5"/>
        <v>10</v>
      </c>
      <c r="L44" s="196">
        <f t="shared" si="5"/>
        <v>10</v>
      </c>
    </row>
    <row r="45" spans="1:12" x14ac:dyDescent="0.2">
      <c r="A45" s="63" t="s">
        <v>183</v>
      </c>
      <c r="B45" s="64">
        <v>923</v>
      </c>
      <c r="C45" s="65" t="s">
        <v>166</v>
      </c>
      <c r="D45" s="65" t="s">
        <v>162</v>
      </c>
      <c r="E45" s="65" t="s">
        <v>190</v>
      </c>
      <c r="F45" s="65" t="s">
        <v>89</v>
      </c>
      <c r="G45" s="65" t="s">
        <v>170</v>
      </c>
      <c r="H45" s="65" t="s">
        <v>197</v>
      </c>
      <c r="I45" s="138">
        <v>800</v>
      </c>
      <c r="J45" s="196">
        <f t="shared" si="5"/>
        <v>10</v>
      </c>
      <c r="K45" s="196">
        <f t="shared" si="5"/>
        <v>10</v>
      </c>
      <c r="L45" s="196">
        <f t="shared" si="5"/>
        <v>10</v>
      </c>
    </row>
    <row r="46" spans="1:12" x14ac:dyDescent="0.2">
      <c r="A46" s="63" t="s">
        <v>198</v>
      </c>
      <c r="B46" s="64">
        <v>923</v>
      </c>
      <c r="C46" s="65" t="s">
        <v>166</v>
      </c>
      <c r="D46" s="65" t="s">
        <v>162</v>
      </c>
      <c r="E46" s="65" t="s">
        <v>190</v>
      </c>
      <c r="F46" s="65" t="s">
        <v>89</v>
      </c>
      <c r="G46" s="65" t="s">
        <v>170</v>
      </c>
      <c r="H46" s="65" t="s">
        <v>197</v>
      </c>
      <c r="I46" s="63">
        <v>870</v>
      </c>
      <c r="J46" s="196">
        <v>10</v>
      </c>
      <c r="K46" s="196">
        <v>10</v>
      </c>
      <c r="L46" s="196">
        <v>10</v>
      </c>
    </row>
    <row r="47" spans="1:12" x14ac:dyDescent="0.2">
      <c r="A47" s="226" t="s">
        <v>199</v>
      </c>
      <c r="B47" s="64">
        <v>923</v>
      </c>
      <c r="C47" s="141" t="s">
        <v>168</v>
      </c>
      <c r="D47" s="65"/>
      <c r="E47" s="65"/>
      <c r="F47" s="65"/>
      <c r="G47" s="65"/>
      <c r="H47" s="65"/>
      <c r="I47" s="63"/>
      <c r="J47" s="195">
        <f t="shared" ref="J47:L50" si="6">J48</f>
        <v>89.8</v>
      </c>
      <c r="K47" s="195">
        <f t="shared" si="6"/>
        <v>92.8</v>
      </c>
      <c r="L47" s="195">
        <f t="shared" si="6"/>
        <v>96</v>
      </c>
    </row>
    <row r="48" spans="1:12" ht="24" x14ac:dyDescent="0.2">
      <c r="A48" s="151" t="s">
        <v>200</v>
      </c>
      <c r="B48" s="64">
        <v>923</v>
      </c>
      <c r="C48" s="91" t="s">
        <v>168</v>
      </c>
      <c r="D48" s="65" t="s">
        <v>201</v>
      </c>
      <c r="E48" s="65"/>
      <c r="F48" s="65"/>
      <c r="G48" s="65"/>
      <c r="H48" s="65"/>
      <c r="I48" s="63"/>
      <c r="J48" s="196">
        <f t="shared" si="6"/>
        <v>89.8</v>
      </c>
      <c r="K48" s="196">
        <f t="shared" si="6"/>
        <v>92.8</v>
      </c>
      <c r="L48" s="196">
        <f t="shared" si="6"/>
        <v>96</v>
      </c>
    </row>
    <row r="49" spans="1:12" ht="36" x14ac:dyDescent="0.2">
      <c r="A49" s="63" t="s">
        <v>189</v>
      </c>
      <c r="B49" s="64">
        <v>923</v>
      </c>
      <c r="C49" s="91" t="s">
        <v>168</v>
      </c>
      <c r="D49" s="65" t="s">
        <v>201</v>
      </c>
      <c r="E49" s="65" t="s">
        <v>190</v>
      </c>
      <c r="F49" s="65"/>
      <c r="G49" s="65"/>
      <c r="H49" s="65"/>
      <c r="I49" s="63"/>
      <c r="J49" s="196">
        <f t="shared" si="6"/>
        <v>89.8</v>
      </c>
      <c r="K49" s="196">
        <f t="shared" si="6"/>
        <v>92.8</v>
      </c>
      <c r="L49" s="196">
        <f t="shared" si="6"/>
        <v>96</v>
      </c>
    </row>
    <row r="50" spans="1:12" ht="48" x14ac:dyDescent="0.2">
      <c r="A50" s="63" t="s">
        <v>191</v>
      </c>
      <c r="B50" s="64">
        <v>923</v>
      </c>
      <c r="C50" s="91" t="s">
        <v>168</v>
      </c>
      <c r="D50" s="65" t="s">
        <v>201</v>
      </c>
      <c r="E50" s="65" t="s">
        <v>190</v>
      </c>
      <c r="F50" s="65" t="s">
        <v>89</v>
      </c>
      <c r="G50" s="65"/>
      <c r="H50" s="65"/>
      <c r="I50" s="63"/>
      <c r="J50" s="196">
        <f t="shared" si="6"/>
        <v>89.8</v>
      </c>
      <c r="K50" s="196">
        <f t="shared" si="6"/>
        <v>92.8</v>
      </c>
      <c r="L50" s="196">
        <f t="shared" si="6"/>
        <v>96</v>
      </c>
    </row>
    <row r="51" spans="1:12" ht="60" x14ac:dyDescent="0.2">
      <c r="A51" s="89" t="s">
        <v>84</v>
      </c>
      <c r="B51" s="64">
        <v>923</v>
      </c>
      <c r="C51" s="91" t="s">
        <v>168</v>
      </c>
      <c r="D51" s="65" t="s">
        <v>201</v>
      </c>
      <c r="E51" s="65" t="s">
        <v>190</v>
      </c>
      <c r="F51" s="65" t="s">
        <v>89</v>
      </c>
      <c r="G51" s="65" t="s">
        <v>170</v>
      </c>
      <c r="H51" s="65" t="s">
        <v>204</v>
      </c>
      <c r="I51" s="63"/>
      <c r="J51" s="196">
        <f>J52+J54</f>
        <v>89.8</v>
      </c>
      <c r="K51" s="196">
        <f>K52+K54</f>
        <v>92.8</v>
      </c>
      <c r="L51" s="196">
        <f>L52+L54</f>
        <v>96</v>
      </c>
    </row>
    <row r="52" spans="1:12" ht="96" x14ac:dyDescent="0.2">
      <c r="A52" s="63" t="s">
        <v>172</v>
      </c>
      <c r="B52" s="64">
        <v>923</v>
      </c>
      <c r="C52" s="91" t="s">
        <v>168</v>
      </c>
      <c r="D52" s="65" t="s">
        <v>201</v>
      </c>
      <c r="E52" s="65" t="s">
        <v>190</v>
      </c>
      <c r="F52" s="65" t="s">
        <v>89</v>
      </c>
      <c r="G52" s="65" t="s">
        <v>170</v>
      </c>
      <c r="H52" s="65" t="s">
        <v>204</v>
      </c>
      <c r="I52" s="63">
        <v>100</v>
      </c>
      <c r="J52" s="196">
        <f>J53</f>
        <v>82.3</v>
      </c>
      <c r="K52" s="196">
        <f>K53</f>
        <v>82.645200000000003</v>
      </c>
      <c r="L52" s="196">
        <f>L53</f>
        <v>81.9452</v>
      </c>
    </row>
    <row r="53" spans="1:12" ht="36" x14ac:dyDescent="0.2">
      <c r="A53" s="63" t="s">
        <v>173</v>
      </c>
      <c r="B53" s="64">
        <v>923</v>
      </c>
      <c r="C53" s="91" t="s">
        <v>168</v>
      </c>
      <c r="D53" s="65" t="s">
        <v>201</v>
      </c>
      <c r="E53" s="65" t="s">
        <v>190</v>
      </c>
      <c r="F53" s="65" t="s">
        <v>89</v>
      </c>
      <c r="G53" s="65" t="s">
        <v>170</v>
      </c>
      <c r="H53" s="65" t="s">
        <v>204</v>
      </c>
      <c r="I53" s="63">
        <v>120</v>
      </c>
      <c r="J53" s="196">
        <v>82.3</v>
      </c>
      <c r="K53" s="196">
        <v>82.645200000000003</v>
      </c>
      <c r="L53" s="196">
        <v>81.9452</v>
      </c>
    </row>
    <row r="54" spans="1:12" ht="36" x14ac:dyDescent="0.2">
      <c r="A54" s="77" t="s">
        <v>181</v>
      </c>
      <c r="B54" s="64">
        <v>923</v>
      </c>
      <c r="C54" s="91" t="s">
        <v>168</v>
      </c>
      <c r="D54" s="65" t="s">
        <v>201</v>
      </c>
      <c r="E54" s="65" t="s">
        <v>190</v>
      </c>
      <c r="F54" s="65" t="s">
        <v>89</v>
      </c>
      <c r="G54" s="65" t="s">
        <v>170</v>
      </c>
      <c r="H54" s="65" t="s">
        <v>204</v>
      </c>
      <c r="I54" s="63">
        <v>200</v>
      </c>
      <c r="J54" s="196">
        <f>J55</f>
        <v>7.5</v>
      </c>
      <c r="K54" s="196">
        <f>K55</f>
        <v>10.1548</v>
      </c>
      <c r="L54" s="196">
        <f>L55</f>
        <v>14.0548</v>
      </c>
    </row>
    <row r="55" spans="1:12" ht="36" x14ac:dyDescent="0.2">
      <c r="A55" s="63" t="s">
        <v>182</v>
      </c>
      <c r="B55" s="64">
        <v>923</v>
      </c>
      <c r="C55" s="91" t="s">
        <v>168</v>
      </c>
      <c r="D55" s="65" t="s">
        <v>201</v>
      </c>
      <c r="E55" s="65" t="s">
        <v>190</v>
      </c>
      <c r="F55" s="65" t="s">
        <v>89</v>
      </c>
      <c r="G55" s="65" t="s">
        <v>170</v>
      </c>
      <c r="H55" s="65" t="s">
        <v>204</v>
      </c>
      <c r="I55" s="63">
        <v>240</v>
      </c>
      <c r="J55" s="196">
        <v>7.5</v>
      </c>
      <c r="K55" s="196">
        <v>10.1548</v>
      </c>
      <c r="L55" s="196">
        <v>14.0548</v>
      </c>
    </row>
    <row r="56" spans="1:12" ht="24" x14ac:dyDescent="0.2">
      <c r="A56" s="210" t="s">
        <v>237</v>
      </c>
      <c r="B56" s="64">
        <v>923</v>
      </c>
      <c r="C56" s="214" t="s">
        <v>201</v>
      </c>
      <c r="D56" s="215"/>
      <c r="E56" s="215"/>
      <c r="F56" s="215"/>
      <c r="G56" s="215"/>
      <c r="H56" s="215"/>
      <c r="I56" s="216"/>
      <c r="J56" s="196">
        <f t="shared" ref="J56:J61" si="7">J57</f>
        <v>5</v>
      </c>
      <c r="K56" s="196">
        <f t="shared" ref="K56:L61" si="8">K57</f>
        <v>5</v>
      </c>
      <c r="L56" s="196">
        <f t="shared" si="8"/>
        <v>5</v>
      </c>
    </row>
    <row r="57" spans="1:12" ht="48" x14ac:dyDescent="0.2">
      <c r="A57" s="211" t="s">
        <v>238</v>
      </c>
      <c r="B57" s="64">
        <v>923</v>
      </c>
      <c r="C57" s="217" t="s">
        <v>201</v>
      </c>
      <c r="D57" s="218" t="s">
        <v>161</v>
      </c>
      <c r="E57" s="218"/>
      <c r="F57" s="218"/>
      <c r="G57" s="218"/>
      <c r="H57" s="218"/>
      <c r="I57" s="213"/>
      <c r="J57" s="196">
        <f t="shared" si="7"/>
        <v>5</v>
      </c>
      <c r="K57" s="196">
        <f t="shared" si="8"/>
        <v>5</v>
      </c>
      <c r="L57" s="196">
        <f t="shared" si="8"/>
        <v>5</v>
      </c>
    </row>
    <row r="58" spans="1:12" ht="36" x14ac:dyDescent="0.2">
      <c r="A58" s="212" t="s">
        <v>202</v>
      </c>
      <c r="B58" s="64">
        <v>923</v>
      </c>
      <c r="C58" s="217" t="s">
        <v>201</v>
      </c>
      <c r="D58" s="218" t="s">
        <v>161</v>
      </c>
      <c r="E58" s="218" t="s">
        <v>190</v>
      </c>
      <c r="F58" s="218"/>
      <c r="G58" s="218"/>
      <c r="H58" s="218"/>
      <c r="I58" s="213"/>
      <c r="J58" s="196">
        <f t="shared" si="7"/>
        <v>5</v>
      </c>
      <c r="K58" s="196">
        <f t="shared" si="8"/>
        <v>5</v>
      </c>
      <c r="L58" s="196">
        <f t="shared" si="8"/>
        <v>5</v>
      </c>
    </row>
    <row r="59" spans="1:12" ht="48" x14ac:dyDescent="0.2">
      <c r="A59" s="212" t="s">
        <v>203</v>
      </c>
      <c r="B59" s="64">
        <v>923</v>
      </c>
      <c r="C59" s="217" t="s">
        <v>201</v>
      </c>
      <c r="D59" s="218" t="s">
        <v>161</v>
      </c>
      <c r="E59" s="218" t="s">
        <v>190</v>
      </c>
      <c r="F59" s="218" t="s">
        <v>89</v>
      </c>
      <c r="G59" s="218"/>
      <c r="H59" s="218"/>
      <c r="I59" s="213"/>
      <c r="J59" s="196">
        <f t="shared" si="7"/>
        <v>5</v>
      </c>
      <c r="K59" s="196">
        <f t="shared" si="8"/>
        <v>5</v>
      </c>
      <c r="L59" s="196">
        <f t="shared" si="8"/>
        <v>5</v>
      </c>
    </row>
    <row r="60" spans="1:12" ht="24" x14ac:dyDescent="0.2">
      <c r="A60" s="211" t="s">
        <v>239</v>
      </c>
      <c r="B60" s="64">
        <v>923</v>
      </c>
      <c r="C60" s="217" t="s">
        <v>201</v>
      </c>
      <c r="D60" s="218" t="s">
        <v>161</v>
      </c>
      <c r="E60" s="218" t="s">
        <v>190</v>
      </c>
      <c r="F60" s="218" t="s">
        <v>89</v>
      </c>
      <c r="G60" s="218" t="s">
        <v>170</v>
      </c>
      <c r="H60" s="218" t="s">
        <v>240</v>
      </c>
      <c r="I60" s="213"/>
      <c r="J60" s="196">
        <f t="shared" si="7"/>
        <v>5</v>
      </c>
      <c r="K60" s="196">
        <f t="shared" si="8"/>
        <v>5</v>
      </c>
      <c r="L60" s="196">
        <f t="shared" si="8"/>
        <v>5</v>
      </c>
    </row>
    <row r="61" spans="1:12" ht="36" x14ac:dyDescent="0.2">
      <c r="A61" s="211" t="s">
        <v>181</v>
      </c>
      <c r="B61" s="64">
        <v>923</v>
      </c>
      <c r="C61" s="217" t="s">
        <v>201</v>
      </c>
      <c r="D61" s="218" t="s">
        <v>161</v>
      </c>
      <c r="E61" s="218" t="s">
        <v>190</v>
      </c>
      <c r="F61" s="218" t="s">
        <v>89</v>
      </c>
      <c r="G61" s="218" t="s">
        <v>170</v>
      </c>
      <c r="H61" s="218" t="s">
        <v>240</v>
      </c>
      <c r="I61" s="213">
        <v>200</v>
      </c>
      <c r="J61" s="196">
        <f t="shared" si="7"/>
        <v>5</v>
      </c>
      <c r="K61" s="196">
        <f t="shared" si="8"/>
        <v>5</v>
      </c>
      <c r="L61" s="196">
        <f t="shared" si="8"/>
        <v>5</v>
      </c>
    </row>
    <row r="62" spans="1:12" ht="36" x14ac:dyDescent="0.2">
      <c r="A62" s="213" t="s">
        <v>182</v>
      </c>
      <c r="B62" s="64">
        <v>923</v>
      </c>
      <c r="C62" s="217" t="s">
        <v>201</v>
      </c>
      <c r="D62" s="218" t="s">
        <v>161</v>
      </c>
      <c r="E62" s="218" t="s">
        <v>190</v>
      </c>
      <c r="F62" s="218" t="s">
        <v>89</v>
      </c>
      <c r="G62" s="218" t="s">
        <v>170</v>
      </c>
      <c r="H62" s="218" t="s">
        <v>240</v>
      </c>
      <c r="I62" s="213">
        <v>244</v>
      </c>
      <c r="J62" s="196">
        <v>5</v>
      </c>
      <c r="K62" s="196">
        <v>5</v>
      </c>
      <c r="L62" s="196">
        <v>5</v>
      </c>
    </row>
    <row r="63" spans="1:12" s="227" customFormat="1" x14ac:dyDescent="0.2">
      <c r="A63" s="140" t="s">
        <v>205</v>
      </c>
      <c r="B63" s="201">
        <v>923</v>
      </c>
      <c r="C63" s="139" t="s">
        <v>175</v>
      </c>
      <c r="D63" s="139"/>
      <c r="E63" s="139"/>
      <c r="F63" s="139"/>
      <c r="G63" s="139"/>
      <c r="H63" s="139"/>
      <c r="I63" s="140"/>
      <c r="J63" s="195">
        <f>J64+J80</f>
        <v>15708.3</v>
      </c>
      <c r="K63" s="195">
        <f>K71+K80</f>
        <v>1397.4</v>
      </c>
      <c r="L63" s="195">
        <f>L80+L71</f>
        <v>1589.7</v>
      </c>
    </row>
    <row r="64" spans="1:12" ht="24" x14ac:dyDescent="0.2">
      <c r="A64" s="63" t="s">
        <v>206</v>
      </c>
      <c r="B64" s="64">
        <v>923</v>
      </c>
      <c r="C64" s="65" t="s">
        <v>175</v>
      </c>
      <c r="D64" s="65" t="s">
        <v>207</v>
      </c>
      <c r="E64" s="65"/>
      <c r="F64" s="65"/>
      <c r="G64" s="65"/>
      <c r="H64" s="65"/>
      <c r="I64" s="138"/>
      <c r="J64" s="196">
        <f>J65+J71+J76</f>
        <v>15707.3</v>
      </c>
      <c r="K64" s="196">
        <f>K71</f>
        <v>1396.4</v>
      </c>
      <c r="L64" s="196">
        <f>L71</f>
        <v>1588.7</v>
      </c>
    </row>
    <row r="65" spans="1:12" ht="60" x14ac:dyDescent="0.2">
      <c r="A65" s="48" t="s">
        <v>221</v>
      </c>
      <c r="B65" s="63">
        <v>923</v>
      </c>
      <c r="C65" s="65" t="s">
        <v>175</v>
      </c>
      <c r="D65" s="65" t="s">
        <v>207</v>
      </c>
      <c r="E65" s="65" t="s">
        <v>175</v>
      </c>
      <c r="F65" s="65"/>
      <c r="G65" s="65"/>
      <c r="H65" s="65"/>
      <c r="I65" s="63"/>
      <c r="J65" s="196">
        <f t="shared" ref="J65:L66" si="9">J66</f>
        <v>15246.5</v>
      </c>
      <c r="K65" s="196">
        <f t="shared" si="9"/>
        <v>0</v>
      </c>
      <c r="L65" s="196">
        <f t="shared" si="9"/>
        <v>0</v>
      </c>
    </row>
    <row r="66" spans="1:12" ht="25.5" x14ac:dyDescent="0.2">
      <c r="A66" s="54" t="s">
        <v>222</v>
      </c>
      <c r="B66" s="63">
        <v>923</v>
      </c>
      <c r="C66" s="65" t="s">
        <v>175</v>
      </c>
      <c r="D66" s="65" t="s">
        <v>207</v>
      </c>
      <c r="E66" s="65" t="s">
        <v>175</v>
      </c>
      <c r="F66" s="65" t="s">
        <v>89</v>
      </c>
      <c r="H66" s="65"/>
      <c r="I66" s="63"/>
      <c r="J66" s="196">
        <f t="shared" si="9"/>
        <v>15246.5</v>
      </c>
      <c r="K66" s="196">
        <f t="shared" si="9"/>
        <v>0</v>
      </c>
      <c r="L66" s="196">
        <f t="shared" si="9"/>
        <v>0</v>
      </c>
    </row>
    <row r="67" spans="1:12" ht="25.5" x14ac:dyDescent="0.2">
      <c r="A67" s="54" t="s">
        <v>223</v>
      </c>
      <c r="B67" s="63">
        <v>923</v>
      </c>
      <c r="C67" s="65" t="s">
        <v>175</v>
      </c>
      <c r="D67" s="65" t="s">
        <v>207</v>
      </c>
      <c r="E67" s="65" t="s">
        <v>175</v>
      </c>
      <c r="F67" s="65" t="s">
        <v>89</v>
      </c>
      <c r="G67" s="130" t="s">
        <v>224</v>
      </c>
      <c r="H67" s="65"/>
      <c r="I67" s="63"/>
      <c r="J67" s="196">
        <f t="shared" ref="J67:L69" si="10">J68</f>
        <v>15246.5</v>
      </c>
      <c r="K67" s="196">
        <f t="shared" si="10"/>
        <v>0</v>
      </c>
      <c r="L67" s="196">
        <f t="shared" si="10"/>
        <v>0</v>
      </c>
    </row>
    <row r="68" spans="1:12" ht="84" x14ac:dyDescent="0.2">
      <c r="A68" s="48" t="s">
        <v>228</v>
      </c>
      <c r="B68" s="63">
        <v>923</v>
      </c>
      <c r="C68" s="45" t="s">
        <v>175</v>
      </c>
      <c r="D68" s="45" t="s">
        <v>207</v>
      </c>
      <c r="E68" s="45" t="s">
        <v>175</v>
      </c>
      <c r="F68" s="45" t="s">
        <v>89</v>
      </c>
      <c r="G68" s="45" t="s">
        <v>224</v>
      </c>
      <c r="H68" s="45" t="s">
        <v>229</v>
      </c>
      <c r="I68" s="63"/>
      <c r="J68" s="196">
        <f t="shared" si="10"/>
        <v>15246.5</v>
      </c>
      <c r="K68" s="196">
        <f t="shared" si="10"/>
        <v>0</v>
      </c>
      <c r="L68" s="196">
        <f t="shared" si="10"/>
        <v>0</v>
      </c>
    </row>
    <row r="69" spans="1:12" ht="36" x14ac:dyDescent="0.2">
      <c r="A69" s="131" t="s">
        <v>226</v>
      </c>
      <c r="B69" s="63">
        <v>923</v>
      </c>
      <c r="C69" s="45" t="s">
        <v>175</v>
      </c>
      <c r="D69" s="45" t="s">
        <v>207</v>
      </c>
      <c r="E69" s="45" t="s">
        <v>175</v>
      </c>
      <c r="F69" s="45" t="s">
        <v>89</v>
      </c>
      <c r="G69" s="45" t="s">
        <v>224</v>
      </c>
      <c r="H69" s="45" t="s">
        <v>229</v>
      </c>
      <c r="I69" s="63">
        <v>400</v>
      </c>
      <c r="J69" s="196">
        <f t="shared" si="10"/>
        <v>15246.5</v>
      </c>
      <c r="K69" s="196">
        <f t="shared" si="10"/>
        <v>0</v>
      </c>
      <c r="L69" s="196">
        <f t="shared" si="10"/>
        <v>0</v>
      </c>
    </row>
    <row r="70" spans="1:12" x14ac:dyDescent="0.2">
      <c r="A70" s="77" t="s">
        <v>227</v>
      </c>
      <c r="B70" s="77">
        <v>923</v>
      </c>
      <c r="C70" s="46" t="s">
        <v>175</v>
      </c>
      <c r="D70" s="46" t="s">
        <v>207</v>
      </c>
      <c r="E70" s="46" t="s">
        <v>175</v>
      </c>
      <c r="F70" s="46" t="s">
        <v>89</v>
      </c>
      <c r="G70" s="46" t="s">
        <v>224</v>
      </c>
      <c r="H70" s="46" t="s">
        <v>229</v>
      </c>
      <c r="I70" s="77">
        <v>410</v>
      </c>
      <c r="J70" s="196">
        <f>15094+152.5</f>
        <v>15246.5</v>
      </c>
      <c r="K70" s="196"/>
      <c r="L70" s="196"/>
    </row>
    <row r="71" spans="1:12" ht="96" x14ac:dyDescent="0.2">
      <c r="A71" s="135" t="s">
        <v>230</v>
      </c>
      <c r="B71" s="48">
        <v>923</v>
      </c>
      <c r="C71" s="45" t="s">
        <v>175</v>
      </c>
      <c r="D71" s="45" t="s">
        <v>207</v>
      </c>
      <c r="E71" s="45" t="s">
        <v>56</v>
      </c>
      <c r="F71" s="45"/>
      <c r="G71" s="45"/>
      <c r="H71" s="45"/>
      <c r="I71" s="48"/>
      <c r="J71" s="196">
        <f t="shared" ref="J71:L74" si="11">J72</f>
        <v>460.8</v>
      </c>
      <c r="K71" s="196">
        <f t="shared" si="11"/>
        <v>1396.4</v>
      </c>
      <c r="L71" s="196">
        <f t="shared" si="11"/>
        <v>1588.7</v>
      </c>
    </row>
    <row r="72" spans="1:12" ht="101.25" customHeight="1" x14ac:dyDescent="0.2">
      <c r="A72" s="229" t="s">
        <v>242</v>
      </c>
      <c r="B72" s="150">
        <v>923</v>
      </c>
      <c r="C72" s="47" t="s">
        <v>175</v>
      </c>
      <c r="D72" s="47" t="s">
        <v>207</v>
      </c>
      <c r="E72" s="47" t="s">
        <v>56</v>
      </c>
      <c r="F72" s="47" t="s">
        <v>169</v>
      </c>
      <c r="G72" s="47" t="s">
        <v>166</v>
      </c>
      <c r="H72" s="47"/>
      <c r="I72" s="142"/>
      <c r="J72" s="196">
        <f t="shared" si="11"/>
        <v>460.8</v>
      </c>
      <c r="K72" s="196">
        <f t="shared" si="11"/>
        <v>1396.4</v>
      </c>
      <c r="L72" s="196">
        <f t="shared" si="11"/>
        <v>1588.7</v>
      </c>
    </row>
    <row r="73" spans="1:12" ht="244.5" customHeight="1" x14ac:dyDescent="0.2">
      <c r="A73" s="229" t="s">
        <v>214</v>
      </c>
      <c r="B73" s="150">
        <v>923</v>
      </c>
      <c r="C73" s="47" t="s">
        <v>175</v>
      </c>
      <c r="D73" s="47" t="s">
        <v>207</v>
      </c>
      <c r="E73" s="47" t="s">
        <v>56</v>
      </c>
      <c r="F73" s="47" t="s">
        <v>169</v>
      </c>
      <c r="G73" s="47" t="s">
        <v>166</v>
      </c>
      <c r="H73" s="45" t="s">
        <v>208</v>
      </c>
      <c r="I73" s="143"/>
      <c r="J73" s="196">
        <f t="shared" si="11"/>
        <v>460.8</v>
      </c>
      <c r="K73" s="196">
        <f t="shared" si="11"/>
        <v>1396.4</v>
      </c>
      <c r="L73" s="196">
        <f t="shared" si="11"/>
        <v>1588.7</v>
      </c>
    </row>
    <row r="74" spans="1:12" ht="36" x14ac:dyDescent="0.2">
      <c r="A74" s="77" t="s">
        <v>181</v>
      </c>
      <c r="B74" s="150">
        <v>923</v>
      </c>
      <c r="C74" s="47" t="s">
        <v>175</v>
      </c>
      <c r="D74" s="47" t="s">
        <v>207</v>
      </c>
      <c r="E74" s="47" t="s">
        <v>56</v>
      </c>
      <c r="F74" s="47" t="s">
        <v>169</v>
      </c>
      <c r="G74" s="47" t="s">
        <v>166</v>
      </c>
      <c r="H74" s="45" t="s">
        <v>208</v>
      </c>
      <c r="I74" s="143">
        <v>200</v>
      </c>
      <c r="J74" s="196">
        <f t="shared" si="11"/>
        <v>460.8</v>
      </c>
      <c r="K74" s="196">
        <f t="shared" si="11"/>
        <v>1396.4</v>
      </c>
      <c r="L74" s="196">
        <f t="shared" si="11"/>
        <v>1588.7</v>
      </c>
    </row>
    <row r="75" spans="1:12" ht="36" x14ac:dyDescent="0.2">
      <c r="A75" s="63" t="s">
        <v>182</v>
      </c>
      <c r="B75" s="150">
        <v>923</v>
      </c>
      <c r="C75" s="47" t="s">
        <v>175</v>
      </c>
      <c r="D75" s="47" t="s">
        <v>207</v>
      </c>
      <c r="E75" s="47" t="s">
        <v>56</v>
      </c>
      <c r="F75" s="47" t="s">
        <v>169</v>
      </c>
      <c r="G75" s="47" t="s">
        <v>166</v>
      </c>
      <c r="H75" s="45" t="s">
        <v>208</v>
      </c>
      <c r="I75" s="143">
        <v>240</v>
      </c>
      <c r="J75" s="196">
        <f>390.137+70.663</f>
        <v>460.8</v>
      </c>
      <c r="K75" s="196">
        <v>1396.4</v>
      </c>
      <c r="L75" s="196">
        <v>1588.7</v>
      </c>
    </row>
    <row r="76" spans="1:12" ht="72" x14ac:dyDescent="0.2">
      <c r="A76" s="63" t="s">
        <v>262</v>
      </c>
      <c r="B76" s="150">
        <v>923</v>
      </c>
      <c r="C76" s="47" t="s">
        <v>175</v>
      </c>
      <c r="D76" s="47" t="s">
        <v>207</v>
      </c>
      <c r="E76" s="47" t="s">
        <v>56</v>
      </c>
      <c r="F76" s="47" t="s">
        <v>169</v>
      </c>
      <c r="G76" s="47" t="s">
        <v>166</v>
      </c>
      <c r="H76" s="45"/>
      <c r="I76" s="143"/>
      <c r="J76" s="196">
        <f>J77</f>
        <v>0</v>
      </c>
      <c r="K76" s="196"/>
      <c r="L76" s="196"/>
    </row>
    <row r="77" spans="1:12" ht="48" customHeight="1" x14ac:dyDescent="0.2">
      <c r="A77" s="77" t="s">
        <v>264</v>
      </c>
      <c r="B77" s="150">
        <v>923</v>
      </c>
      <c r="C77" s="47" t="s">
        <v>175</v>
      </c>
      <c r="D77" s="47" t="s">
        <v>207</v>
      </c>
      <c r="E77" s="47" t="s">
        <v>56</v>
      </c>
      <c r="F77" s="47" t="s">
        <v>169</v>
      </c>
      <c r="G77" s="47" t="s">
        <v>166</v>
      </c>
      <c r="H77" s="45" t="s">
        <v>263</v>
      </c>
      <c r="I77" s="143"/>
      <c r="J77" s="196">
        <f>J78</f>
        <v>0</v>
      </c>
      <c r="K77" s="196"/>
      <c r="L77" s="196"/>
    </row>
    <row r="78" spans="1:12" ht="36" x14ac:dyDescent="0.2">
      <c r="A78" s="77" t="s">
        <v>181</v>
      </c>
      <c r="B78" s="150">
        <v>923</v>
      </c>
      <c r="C78" s="47" t="s">
        <v>175</v>
      </c>
      <c r="D78" s="47" t="s">
        <v>207</v>
      </c>
      <c r="E78" s="47" t="s">
        <v>56</v>
      </c>
      <c r="F78" s="47" t="s">
        <v>169</v>
      </c>
      <c r="G78" s="47" t="s">
        <v>166</v>
      </c>
      <c r="H78" s="45" t="s">
        <v>263</v>
      </c>
      <c r="I78" s="143">
        <v>200</v>
      </c>
      <c r="J78" s="196">
        <f>J79</f>
        <v>0</v>
      </c>
      <c r="K78" s="196"/>
      <c r="L78" s="196"/>
    </row>
    <row r="79" spans="1:12" ht="36" x14ac:dyDescent="0.2">
      <c r="A79" s="63" t="s">
        <v>182</v>
      </c>
      <c r="B79" s="150">
        <v>923</v>
      </c>
      <c r="C79" s="47" t="s">
        <v>175</v>
      </c>
      <c r="D79" s="47" t="s">
        <v>207</v>
      </c>
      <c r="E79" s="47" t="s">
        <v>56</v>
      </c>
      <c r="F79" s="47" t="s">
        <v>169</v>
      </c>
      <c r="G79" s="47" t="s">
        <v>166</v>
      </c>
      <c r="H79" s="45" t="s">
        <v>263</v>
      </c>
      <c r="I79" s="143">
        <v>240</v>
      </c>
      <c r="J79" s="196">
        <v>0</v>
      </c>
      <c r="K79" s="196"/>
      <c r="L79" s="196"/>
    </row>
    <row r="80" spans="1:12" ht="24" x14ac:dyDescent="0.2">
      <c r="A80" s="63" t="s">
        <v>209</v>
      </c>
      <c r="B80" s="64">
        <v>923</v>
      </c>
      <c r="C80" s="65" t="s">
        <v>175</v>
      </c>
      <c r="D80" s="65" t="s">
        <v>163</v>
      </c>
      <c r="E80" s="65"/>
      <c r="F80" s="65"/>
      <c r="G80" s="65"/>
      <c r="H80" s="246"/>
      <c r="I80" s="63"/>
      <c r="J80" s="196">
        <f t="shared" ref="J80:L84" si="12">J81</f>
        <v>1</v>
      </c>
      <c r="K80" s="196">
        <f t="shared" si="12"/>
        <v>1</v>
      </c>
      <c r="L80" s="196">
        <f t="shared" si="12"/>
        <v>1</v>
      </c>
    </row>
    <row r="81" spans="1:12" ht="36" x14ac:dyDescent="0.2">
      <c r="A81" s="151" t="s">
        <v>202</v>
      </c>
      <c r="B81" s="64">
        <v>923</v>
      </c>
      <c r="C81" s="65" t="s">
        <v>175</v>
      </c>
      <c r="D81" s="65" t="s">
        <v>163</v>
      </c>
      <c r="E81" s="65" t="s">
        <v>190</v>
      </c>
      <c r="F81" s="65"/>
      <c r="G81" s="65"/>
      <c r="H81" s="65"/>
      <c r="I81" s="63"/>
      <c r="J81" s="196">
        <f t="shared" si="12"/>
        <v>1</v>
      </c>
      <c r="K81" s="196">
        <f t="shared" si="12"/>
        <v>1</v>
      </c>
      <c r="L81" s="196">
        <f t="shared" si="12"/>
        <v>1</v>
      </c>
    </row>
    <row r="82" spans="1:12" ht="48" x14ac:dyDescent="0.2">
      <c r="A82" s="151" t="s">
        <v>203</v>
      </c>
      <c r="B82" s="64">
        <v>923</v>
      </c>
      <c r="C82" s="65" t="s">
        <v>175</v>
      </c>
      <c r="D82" s="65" t="s">
        <v>163</v>
      </c>
      <c r="E82" s="65" t="s">
        <v>190</v>
      </c>
      <c r="F82" s="65" t="s">
        <v>89</v>
      </c>
      <c r="G82" s="65"/>
      <c r="H82" s="139"/>
      <c r="I82" s="63"/>
      <c r="J82" s="196">
        <f t="shared" si="12"/>
        <v>1</v>
      </c>
      <c r="K82" s="196">
        <f t="shared" si="12"/>
        <v>1</v>
      </c>
      <c r="L82" s="196">
        <f t="shared" si="12"/>
        <v>1</v>
      </c>
    </row>
    <row r="83" spans="1:12" ht="183" customHeight="1" x14ac:dyDescent="0.2">
      <c r="A83" s="85" t="s">
        <v>220</v>
      </c>
      <c r="B83" s="64">
        <v>923</v>
      </c>
      <c r="C83" s="65" t="s">
        <v>175</v>
      </c>
      <c r="D83" s="65" t="s">
        <v>163</v>
      </c>
      <c r="E83" s="65" t="s">
        <v>190</v>
      </c>
      <c r="F83" s="65" t="s">
        <v>89</v>
      </c>
      <c r="G83" s="65" t="s">
        <v>170</v>
      </c>
      <c r="H83" s="65" t="s">
        <v>30</v>
      </c>
      <c r="I83" s="63"/>
      <c r="J83" s="196">
        <f t="shared" si="12"/>
        <v>1</v>
      </c>
      <c r="K83" s="196">
        <f t="shared" si="12"/>
        <v>1</v>
      </c>
      <c r="L83" s="196">
        <f t="shared" si="12"/>
        <v>1</v>
      </c>
    </row>
    <row r="84" spans="1:12" ht="36" x14ac:dyDescent="0.2">
      <c r="A84" s="77" t="s">
        <v>181</v>
      </c>
      <c r="B84" s="64">
        <v>923</v>
      </c>
      <c r="C84" s="65" t="s">
        <v>175</v>
      </c>
      <c r="D84" s="65" t="s">
        <v>163</v>
      </c>
      <c r="E84" s="65" t="s">
        <v>190</v>
      </c>
      <c r="F84" s="65" t="s">
        <v>89</v>
      </c>
      <c r="G84" s="65" t="s">
        <v>170</v>
      </c>
      <c r="H84" s="65" t="s">
        <v>30</v>
      </c>
      <c r="I84" s="63">
        <v>200</v>
      </c>
      <c r="J84" s="196">
        <f t="shared" si="12"/>
        <v>1</v>
      </c>
      <c r="K84" s="196">
        <f t="shared" si="12"/>
        <v>1</v>
      </c>
      <c r="L84" s="196">
        <f t="shared" si="12"/>
        <v>1</v>
      </c>
    </row>
    <row r="85" spans="1:12" ht="36" x14ac:dyDescent="0.2">
      <c r="A85" s="63" t="s">
        <v>182</v>
      </c>
      <c r="B85" s="64">
        <v>923</v>
      </c>
      <c r="C85" s="65" t="s">
        <v>175</v>
      </c>
      <c r="D85" s="65" t="s">
        <v>163</v>
      </c>
      <c r="E85" s="65" t="s">
        <v>190</v>
      </c>
      <c r="F85" s="65" t="s">
        <v>89</v>
      </c>
      <c r="G85" s="65" t="s">
        <v>170</v>
      </c>
      <c r="H85" s="65" t="s">
        <v>30</v>
      </c>
      <c r="I85" s="137">
        <v>240</v>
      </c>
      <c r="J85" s="196">
        <v>1</v>
      </c>
      <c r="K85" s="196">
        <v>1</v>
      </c>
      <c r="L85" s="196">
        <v>1</v>
      </c>
    </row>
    <row r="86" spans="1:12" s="227" customFormat="1" ht="25.5" x14ac:dyDescent="0.2">
      <c r="A86" s="5" t="s">
        <v>31</v>
      </c>
      <c r="B86" s="201">
        <v>923</v>
      </c>
      <c r="C86" s="139" t="s">
        <v>32</v>
      </c>
      <c r="D86" s="139"/>
      <c r="E86" s="139"/>
      <c r="F86" s="139"/>
      <c r="G86" s="139"/>
      <c r="H86" s="139"/>
      <c r="I86" s="140"/>
      <c r="J86" s="195">
        <f>J87+J102</f>
        <v>7727.9000000000005</v>
      </c>
      <c r="K86" s="195">
        <f>K87+K102</f>
        <v>117.50000000000001</v>
      </c>
      <c r="L86" s="195">
        <f>L87+L102</f>
        <v>84.000000000000014</v>
      </c>
    </row>
    <row r="87" spans="1:12" x14ac:dyDescent="0.2">
      <c r="A87" s="63" t="s">
        <v>33</v>
      </c>
      <c r="B87" s="64">
        <v>923</v>
      </c>
      <c r="C87" s="65" t="s">
        <v>32</v>
      </c>
      <c r="D87" s="65" t="s">
        <v>168</v>
      </c>
      <c r="E87" s="65"/>
      <c r="F87" s="65"/>
      <c r="G87" s="65"/>
      <c r="H87" s="65"/>
      <c r="I87" s="63"/>
      <c r="J87" s="196">
        <f>J88+J94</f>
        <v>6324.9000000000005</v>
      </c>
      <c r="K87" s="195">
        <f>K94</f>
        <v>2</v>
      </c>
      <c r="L87" s="195">
        <f>L94</f>
        <v>2</v>
      </c>
    </row>
    <row r="88" spans="1:12" ht="76.5" x14ac:dyDescent="0.2">
      <c r="A88" s="54" t="s">
        <v>216</v>
      </c>
      <c r="B88" s="64">
        <v>923</v>
      </c>
      <c r="C88" s="65" t="s">
        <v>32</v>
      </c>
      <c r="D88" s="65" t="s">
        <v>168</v>
      </c>
      <c r="E88" s="65" t="s">
        <v>175</v>
      </c>
      <c r="F88" s="65"/>
      <c r="G88" s="65"/>
      <c r="H88" s="65"/>
      <c r="I88" s="63"/>
      <c r="J88" s="196">
        <f>J89</f>
        <v>6322.9000000000005</v>
      </c>
      <c r="K88" s="195"/>
      <c r="L88" s="195"/>
    </row>
    <row r="89" spans="1:12" ht="25.5" x14ac:dyDescent="0.2">
      <c r="A89" s="54" t="s">
        <v>222</v>
      </c>
      <c r="B89" s="64">
        <v>923</v>
      </c>
      <c r="C89" s="65" t="s">
        <v>32</v>
      </c>
      <c r="D89" s="65" t="s">
        <v>168</v>
      </c>
      <c r="E89" s="65" t="s">
        <v>175</v>
      </c>
      <c r="F89" s="65" t="s">
        <v>89</v>
      </c>
      <c r="G89" s="65"/>
      <c r="H89" s="65"/>
      <c r="I89" s="63"/>
      <c r="J89" s="196">
        <f>J90</f>
        <v>6322.9000000000005</v>
      </c>
      <c r="K89" s="195"/>
      <c r="L89" s="195"/>
    </row>
    <row r="90" spans="1:12" x14ac:dyDescent="0.2">
      <c r="A90" s="54" t="s">
        <v>223</v>
      </c>
      <c r="B90" s="64">
        <v>923</v>
      </c>
      <c r="C90" s="65" t="s">
        <v>32</v>
      </c>
      <c r="D90" s="65" t="s">
        <v>168</v>
      </c>
      <c r="E90" s="65" t="s">
        <v>175</v>
      </c>
      <c r="F90" s="65" t="s">
        <v>89</v>
      </c>
      <c r="G90" s="65" t="s">
        <v>224</v>
      </c>
      <c r="H90" s="65"/>
      <c r="I90" s="63"/>
      <c r="J90" s="196">
        <f>J91</f>
        <v>6322.9000000000005</v>
      </c>
      <c r="K90" s="195"/>
      <c r="L90" s="195"/>
    </row>
    <row r="91" spans="1:12" ht="114.75" x14ac:dyDescent="0.2">
      <c r="A91" s="49" t="s">
        <v>217</v>
      </c>
      <c r="B91" s="64">
        <v>923</v>
      </c>
      <c r="C91" s="51" t="s">
        <v>32</v>
      </c>
      <c r="D91" s="51" t="s">
        <v>168</v>
      </c>
      <c r="E91" s="51" t="s">
        <v>175</v>
      </c>
      <c r="F91" s="51" t="s">
        <v>89</v>
      </c>
      <c r="G91" s="51" t="s">
        <v>224</v>
      </c>
      <c r="H91" s="51" t="s">
        <v>218</v>
      </c>
      <c r="I91" s="49"/>
      <c r="J91" s="196">
        <f>J92</f>
        <v>6322.9000000000005</v>
      </c>
      <c r="K91" s="195"/>
      <c r="L91" s="195"/>
    </row>
    <row r="92" spans="1:12" ht="38.25" x14ac:dyDescent="0.2">
      <c r="A92" s="145" t="s">
        <v>226</v>
      </c>
      <c r="B92" s="64">
        <v>923</v>
      </c>
      <c r="C92" s="51" t="s">
        <v>32</v>
      </c>
      <c r="D92" s="51" t="s">
        <v>168</v>
      </c>
      <c r="E92" s="51" t="s">
        <v>175</v>
      </c>
      <c r="F92" s="51" t="s">
        <v>89</v>
      </c>
      <c r="G92" s="51" t="s">
        <v>224</v>
      </c>
      <c r="H92" s="51" t="s">
        <v>218</v>
      </c>
      <c r="I92" s="49">
        <v>400</v>
      </c>
      <c r="J92" s="196">
        <f>J93</f>
        <v>6322.9000000000005</v>
      </c>
      <c r="K92" s="195"/>
      <c r="L92" s="195"/>
    </row>
    <row r="93" spans="1:12" x14ac:dyDescent="0.2">
      <c r="A93" s="145" t="s">
        <v>227</v>
      </c>
      <c r="B93" s="64">
        <v>923</v>
      </c>
      <c r="C93" s="51" t="s">
        <v>32</v>
      </c>
      <c r="D93" s="51" t="s">
        <v>168</v>
      </c>
      <c r="E93" s="51" t="s">
        <v>175</v>
      </c>
      <c r="F93" s="51" t="s">
        <v>89</v>
      </c>
      <c r="G93" s="51" t="s">
        <v>224</v>
      </c>
      <c r="H93" s="51" t="s">
        <v>218</v>
      </c>
      <c r="I93" s="49">
        <v>410</v>
      </c>
      <c r="J93" s="196">
        <f>6259.6+63.3</f>
        <v>6322.9000000000005</v>
      </c>
      <c r="K93" s="195"/>
      <c r="L93" s="195"/>
    </row>
    <row r="94" spans="1:12" ht="36" x14ac:dyDescent="0.2">
      <c r="A94" s="63" t="s">
        <v>189</v>
      </c>
      <c r="B94" s="64">
        <v>923</v>
      </c>
      <c r="C94" s="65" t="s">
        <v>32</v>
      </c>
      <c r="D94" s="65" t="s">
        <v>168</v>
      </c>
      <c r="E94" s="65" t="s">
        <v>190</v>
      </c>
      <c r="F94" s="65"/>
      <c r="G94" s="65"/>
      <c r="H94" s="65"/>
      <c r="I94" s="63"/>
      <c r="J94" s="196">
        <f>J95</f>
        <v>2</v>
      </c>
      <c r="K94" s="196">
        <f>K95</f>
        <v>2</v>
      </c>
      <c r="L94" s="196">
        <f>L95</f>
        <v>2</v>
      </c>
    </row>
    <row r="95" spans="1:12" ht="48" x14ac:dyDescent="0.2">
      <c r="A95" s="63" t="s">
        <v>191</v>
      </c>
      <c r="B95" s="64">
        <v>923</v>
      </c>
      <c r="C95" s="65" t="s">
        <v>32</v>
      </c>
      <c r="D95" s="65" t="s">
        <v>168</v>
      </c>
      <c r="E95" s="65" t="s">
        <v>190</v>
      </c>
      <c r="F95" s="65" t="s">
        <v>89</v>
      </c>
      <c r="G95" s="65"/>
      <c r="H95" s="65"/>
      <c r="I95" s="63"/>
      <c r="J95" s="196">
        <f>J96+J99</f>
        <v>2</v>
      </c>
      <c r="K95" s="196">
        <f>K96+K99</f>
        <v>2</v>
      </c>
      <c r="L95" s="196">
        <f>L96+L99</f>
        <v>2</v>
      </c>
    </row>
    <row r="96" spans="1:12" ht="97.5" customHeight="1" x14ac:dyDescent="0.2">
      <c r="A96" s="85" t="s">
        <v>86</v>
      </c>
      <c r="B96" s="64">
        <v>923</v>
      </c>
      <c r="C96" s="65" t="s">
        <v>32</v>
      </c>
      <c r="D96" s="65" t="s">
        <v>168</v>
      </c>
      <c r="E96" s="65" t="s">
        <v>190</v>
      </c>
      <c r="F96" s="65" t="s">
        <v>89</v>
      </c>
      <c r="G96" s="65" t="s">
        <v>170</v>
      </c>
      <c r="H96" s="65" t="s">
        <v>34</v>
      </c>
      <c r="I96" s="63"/>
      <c r="J96" s="196">
        <f t="shared" ref="J96:L97" si="13">J97</f>
        <v>1</v>
      </c>
      <c r="K96" s="196">
        <f t="shared" si="13"/>
        <v>1</v>
      </c>
      <c r="L96" s="196">
        <f t="shared" si="13"/>
        <v>1</v>
      </c>
    </row>
    <row r="97" spans="1:12" ht="36" x14ac:dyDescent="0.2">
      <c r="A97" s="77" t="s">
        <v>181</v>
      </c>
      <c r="B97" s="64">
        <v>923</v>
      </c>
      <c r="C97" s="65" t="s">
        <v>32</v>
      </c>
      <c r="D97" s="65" t="s">
        <v>168</v>
      </c>
      <c r="E97" s="65" t="s">
        <v>190</v>
      </c>
      <c r="F97" s="65" t="s">
        <v>89</v>
      </c>
      <c r="G97" s="65" t="s">
        <v>170</v>
      </c>
      <c r="H97" s="65" t="s">
        <v>34</v>
      </c>
      <c r="I97" s="63">
        <v>200</v>
      </c>
      <c r="J97" s="196">
        <f t="shared" si="13"/>
        <v>1</v>
      </c>
      <c r="K97" s="196">
        <f t="shared" si="13"/>
        <v>1</v>
      </c>
      <c r="L97" s="196">
        <f t="shared" si="13"/>
        <v>1</v>
      </c>
    </row>
    <row r="98" spans="1:12" ht="36" x14ac:dyDescent="0.2">
      <c r="A98" s="63" t="s">
        <v>182</v>
      </c>
      <c r="B98" s="64">
        <v>923</v>
      </c>
      <c r="C98" s="65" t="s">
        <v>32</v>
      </c>
      <c r="D98" s="65" t="s">
        <v>168</v>
      </c>
      <c r="E98" s="65" t="s">
        <v>190</v>
      </c>
      <c r="F98" s="65" t="s">
        <v>89</v>
      </c>
      <c r="G98" s="65" t="s">
        <v>170</v>
      </c>
      <c r="H98" s="65" t="s">
        <v>34</v>
      </c>
      <c r="I98" s="63">
        <v>240</v>
      </c>
      <c r="J98" s="196">
        <v>1</v>
      </c>
      <c r="K98" s="196">
        <v>1</v>
      </c>
      <c r="L98" s="196">
        <v>1</v>
      </c>
    </row>
    <row r="99" spans="1:12" ht="72" x14ac:dyDescent="0.2">
      <c r="A99" s="63" t="s">
        <v>87</v>
      </c>
      <c r="B99" s="64">
        <v>923</v>
      </c>
      <c r="C99" s="65" t="s">
        <v>32</v>
      </c>
      <c r="D99" s="65" t="s">
        <v>168</v>
      </c>
      <c r="E99" s="65" t="s">
        <v>190</v>
      </c>
      <c r="F99" s="65" t="s">
        <v>89</v>
      </c>
      <c r="G99" s="65" t="s">
        <v>170</v>
      </c>
      <c r="H99" s="65" t="s">
        <v>35</v>
      </c>
      <c r="I99" s="63"/>
      <c r="J99" s="196">
        <f t="shared" ref="J99:L100" si="14">J100</f>
        <v>1</v>
      </c>
      <c r="K99" s="196">
        <f t="shared" si="14"/>
        <v>1</v>
      </c>
      <c r="L99" s="196">
        <f t="shared" si="14"/>
        <v>1</v>
      </c>
    </row>
    <row r="100" spans="1:12" ht="36" x14ac:dyDescent="0.2">
      <c r="A100" s="77" t="s">
        <v>181</v>
      </c>
      <c r="B100" s="64">
        <v>923</v>
      </c>
      <c r="C100" s="65" t="s">
        <v>32</v>
      </c>
      <c r="D100" s="65" t="s">
        <v>168</v>
      </c>
      <c r="E100" s="65" t="s">
        <v>190</v>
      </c>
      <c r="F100" s="65" t="s">
        <v>89</v>
      </c>
      <c r="G100" s="65" t="s">
        <v>170</v>
      </c>
      <c r="H100" s="65" t="s">
        <v>35</v>
      </c>
      <c r="I100" s="63">
        <v>200</v>
      </c>
      <c r="J100" s="196">
        <f t="shared" si="14"/>
        <v>1</v>
      </c>
      <c r="K100" s="196">
        <f t="shared" si="14"/>
        <v>1</v>
      </c>
      <c r="L100" s="196">
        <f t="shared" si="14"/>
        <v>1</v>
      </c>
    </row>
    <row r="101" spans="1:12" ht="36" x14ac:dyDescent="0.2">
      <c r="A101" s="48" t="s">
        <v>182</v>
      </c>
      <c r="B101" s="231">
        <v>923</v>
      </c>
      <c r="C101" s="65" t="s">
        <v>32</v>
      </c>
      <c r="D101" s="65" t="s">
        <v>168</v>
      </c>
      <c r="E101" s="65" t="s">
        <v>190</v>
      </c>
      <c r="F101" s="65" t="s">
        <v>89</v>
      </c>
      <c r="G101" s="65" t="s">
        <v>170</v>
      </c>
      <c r="H101" s="65" t="s">
        <v>35</v>
      </c>
      <c r="I101" s="63">
        <v>240</v>
      </c>
      <c r="J101" s="196">
        <v>1</v>
      </c>
      <c r="K101" s="196">
        <v>1</v>
      </c>
      <c r="L101" s="196">
        <v>1</v>
      </c>
    </row>
    <row r="102" spans="1:12" x14ac:dyDescent="0.2">
      <c r="A102" s="48" t="s">
        <v>36</v>
      </c>
      <c r="B102" s="231">
        <v>923</v>
      </c>
      <c r="C102" s="65" t="s">
        <v>32</v>
      </c>
      <c r="D102" s="65" t="s">
        <v>201</v>
      </c>
      <c r="E102" s="65"/>
      <c r="F102" s="65"/>
      <c r="G102" s="65"/>
      <c r="H102" s="65"/>
      <c r="I102" s="63"/>
      <c r="J102" s="196">
        <f>J109+J114+J103</f>
        <v>1403</v>
      </c>
      <c r="K102" s="196">
        <f>K109+K114</f>
        <v>115.50000000000001</v>
      </c>
      <c r="L102" s="196">
        <f>L109+L114</f>
        <v>82.000000000000014</v>
      </c>
    </row>
    <row r="103" spans="1:12" ht="76.5" x14ac:dyDescent="0.2">
      <c r="A103" s="232" t="s">
        <v>245</v>
      </c>
      <c r="B103" s="231">
        <v>923</v>
      </c>
      <c r="C103" s="230" t="s">
        <v>32</v>
      </c>
      <c r="D103" s="230" t="s">
        <v>201</v>
      </c>
      <c r="E103" s="230" t="s">
        <v>250</v>
      </c>
      <c r="F103" s="230"/>
      <c r="G103" s="230"/>
      <c r="H103" s="230"/>
      <c r="I103" s="229"/>
      <c r="J103" s="196">
        <f>J104</f>
        <v>1075.7</v>
      </c>
      <c r="K103" s="196"/>
      <c r="L103" s="196"/>
    </row>
    <row r="104" spans="1:12" ht="38.25" x14ac:dyDescent="0.2">
      <c r="A104" s="232" t="s">
        <v>246</v>
      </c>
      <c r="B104" s="231">
        <v>923</v>
      </c>
      <c r="C104" s="230" t="s">
        <v>32</v>
      </c>
      <c r="D104" s="230" t="s">
        <v>201</v>
      </c>
      <c r="E104" s="230" t="s">
        <v>250</v>
      </c>
      <c r="F104" s="230" t="s">
        <v>89</v>
      </c>
      <c r="G104" s="230"/>
      <c r="H104" s="230"/>
      <c r="I104" s="229"/>
      <c r="J104" s="196">
        <f>J105</f>
        <v>1075.7</v>
      </c>
      <c r="K104" s="196"/>
      <c r="L104" s="196"/>
    </row>
    <row r="105" spans="1:12" ht="38.25" x14ac:dyDescent="0.2">
      <c r="A105" s="232" t="s">
        <v>247</v>
      </c>
      <c r="B105" s="231">
        <v>923</v>
      </c>
      <c r="C105" s="230" t="s">
        <v>32</v>
      </c>
      <c r="D105" s="230" t="s">
        <v>201</v>
      </c>
      <c r="E105" s="230" t="s">
        <v>250</v>
      </c>
      <c r="F105" s="230" t="s">
        <v>89</v>
      </c>
      <c r="G105" s="230" t="s">
        <v>166</v>
      </c>
      <c r="H105" s="230"/>
      <c r="I105" s="229"/>
      <c r="J105" s="196">
        <f>J107</f>
        <v>1075.7</v>
      </c>
      <c r="K105" s="196"/>
      <c r="L105" s="196"/>
    </row>
    <row r="106" spans="1:12" ht="25.5" x14ac:dyDescent="0.2">
      <c r="A106" s="232" t="s">
        <v>261</v>
      </c>
      <c r="B106" s="231">
        <v>923</v>
      </c>
      <c r="C106" s="230" t="s">
        <v>32</v>
      </c>
      <c r="D106" s="230" t="s">
        <v>201</v>
      </c>
      <c r="E106" s="230" t="s">
        <v>250</v>
      </c>
      <c r="F106" s="230" t="s">
        <v>89</v>
      </c>
      <c r="G106" s="230" t="s">
        <v>166</v>
      </c>
      <c r="H106" s="230" t="s">
        <v>251</v>
      </c>
      <c r="I106" s="229"/>
      <c r="J106" s="196">
        <f>J107</f>
        <v>1075.7</v>
      </c>
      <c r="K106" s="196"/>
      <c r="L106" s="196"/>
    </row>
    <row r="107" spans="1:12" ht="38.25" x14ac:dyDescent="0.2">
      <c r="A107" s="233" t="s">
        <v>248</v>
      </c>
      <c r="B107" s="231">
        <v>923</v>
      </c>
      <c r="C107" s="230" t="s">
        <v>32</v>
      </c>
      <c r="D107" s="230" t="s">
        <v>201</v>
      </c>
      <c r="E107" s="230" t="s">
        <v>250</v>
      </c>
      <c r="F107" s="230" t="s">
        <v>89</v>
      </c>
      <c r="G107" s="230" t="s">
        <v>166</v>
      </c>
      <c r="H107" s="230" t="s">
        <v>251</v>
      </c>
      <c r="I107" s="229">
        <v>200</v>
      </c>
      <c r="J107" s="196">
        <f>J108</f>
        <v>1075.7</v>
      </c>
      <c r="K107" s="196"/>
      <c r="L107" s="196"/>
    </row>
    <row r="108" spans="1:12" ht="51" x14ac:dyDescent="0.2">
      <c r="A108" s="233" t="s">
        <v>249</v>
      </c>
      <c r="B108" s="231">
        <v>923</v>
      </c>
      <c r="C108" s="230" t="s">
        <v>32</v>
      </c>
      <c r="D108" s="230" t="s">
        <v>201</v>
      </c>
      <c r="E108" s="230" t="s">
        <v>250</v>
      </c>
      <c r="F108" s="230" t="s">
        <v>89</v>
      </c>
      <c r="G108" s="230" t="s">
        <v>166</v>
      </c>
      <c r="H108" s="230" t="s">
        <v>251</v>
      </c>
      <c r="I108" s="229">
        <v>240</v>
      </c>
      <c r="J108" s="196">
        <f>1075.7</f>
        <v>1075.7</v>
      </c>
      <c r="K108" s="196"/>
      <c r="L108" s="196"/>
    </row>
    <row r="109" spans="1:12" ht="36" x14ac:dyDescent="0.2">
      <c r="A109" s="48" t="s">
        <v>189</v>
      </c>
      <c r="B109" s="231">
        <v>923</v>
      </c>
      <c r="C109" s="65" t="s">
        <v>32</v>
      </c>
      <c r="D109" s="65" t="s">
        <v>201</v>
      </c>
      <c r="E109" s="65" t="s">
        <v>190</v>
      </c>
      <c r="F109" s="65"/>
      <c r="G109" s="65"/>
      <c r="H109" s="65"/>
      <c r="I109" s="63"/>
      <c r="J109" s="196">
        <f>J110</f>
        <v>76</v>
      </c>
      <c r="K109" s="196">
        <f>K110</f>
        <v>76</v>
      </c>
      <c r="L109" s="196">
        <f>L110</f>
        <v>36.200000000000003</v>
      </c>
    </row>
    <row r="110" spans="1:12" ht="48" x14ac:dyDescent="0.2">
      <c r="A110" s="85" t="s">
        <v>191</v>
      </c>
      <c r="B110" s="64">
        <v>923</v>
      </c>
      <c r="C110" s="91" t="s">
        <v>32</v>
      </c>
      <c r="D110" s="65" t="s">
        <v>201</v>
      </c>
      <c r="E110" s="65" t="s">
        <v>190</v>
      </c>
      <c r="F110" s="65" t="s">
        <v>89</v>
      </c>
      <c r="G110" s="65" t="s">
        <v>170</v>
      </c>
      <c r="H110" s="65"/>
      <c r="I110" s="63"/>
      <c r="J110" s="196">
        <f>J111+J117</f>
        <v>76</v>
      </c>
      <c r="K110" s="196">
        <f>K111+K117</f>
        <v>76</v>
      </c>
      <c r="L110" s="196">
        <f>L111+L117</f>
        <v>36.200000000000003</v>
      </c>
    </row>
    <row r="111" spans="1:12" x14ac:dyDescent="0.2">
      <c r="A111" s="84" t="s">
        <v>37</v>
      </c>
      <c r="B111" s="64">
        <v>923</v>
      </c>
      <c r="C111" s="91" t="s">
        <v>32</v>
      </c>
      <c r="D111" s="65" t="s">
        <v>201</v>
      </c>
      <c r="E111" s="65" t="s">
        <v>190</v>
      </c>
      <c r="F111" s="65" t="s">
        <v>89</v>
      </c>
      <c r="G111" s="65" t="s">
        <v>170</v>
      </c>
      <c r="H111" s="65" t="s">
        <v>38</v>
      </c>
      <c r="I111" s="63"/>
      <c r="J111" s="196">
        <f t="shared" ref="J111:L112" si="15">J112</f>
        <v>75</v>
      </c>
      <c r="K111" s="196">
        <f t="shared" si="15"/>
        <v>75</v>
      </c>
      <c r="L111" s="196">
        <f t="shared" si="15"/>
        <v>35.200000000000003</v>
      </c>
    </row>
    <row r="112" spans="1:12" ht="36" x14ac:dyDescent="0.2">
      <c r="A112" s="77" t="s">
        <v>181</v>
      </c>
      <c r="B112" s="64">
        <v>923</v>
      </c>
      <c r="C112" s="91" t="s">
        <v>32</v>
      </c>
      <c r="D112" s="65" t="s">
        <v>201</v>
      </c>
      <c r="E112" s="65" t="s">
        <v>190</v>
      </c>
      <c r="F112" s="65" t="s">
        <v>89</v>
      </c>
      <c r="G112" s="65" t="s">
        <v>170</v>
      </c>
      <c r="H112" s="65" t="s">
        <v>38</v>
      </c>
      <c r="I112" s="63">
        <v>200</v>
      </c>
      <c r="J112" s="196">
        <f t="shared" si="15"/>
        <v>75</v>
      </c>
      <c r="K112" s="196">
        <f t="shared" si="15"/>
        <v>75</v>
      </c>
      <c r="L112" s="196">
        <f t="shared" si="15"/>
        <v>35.200000000000003</v>
      </c>
    </row>
    <row r="113" spans="1:12" ht="36" x14ac:dyDescent="0.2">
      <c r="A113" s="63" t="s">
        <v>182</v>
      </c>
      <c r="B113" s="64">
        <v>923</v>
      </c>
      <c r="C113" s="91" t="s">
        <v>32</v>
      </c>
      <c r="D113" s="65" t="s">
        <v>201</v>
      </c>
      <c r="E113" s="65" t="s">
        <v>190</v>
      </c>
      <c r="F113" s="65" t="s">
        <v>89</v>
      </c>
      <c r="G113" s="65" t="s">
        <v>170</v>
      </c>
      <c r="H113" s="65" t="s">
        <v>38</v>
      </c>
      <c r="I113" s="63">
        <v>240</v>
      </c>
      <c r="J113" s="196">
        <v>75</v>
      </c>
      <c r="K113" s="196">
        <v>75</v>
      </c>
      <c r="L113" s="196">
        <f>75-39.8</f>
        <v>35.200000000000003</v>
      </c>
    </row>
    <row r="114" spans="1:12" ht="31.5" customHeight="1" x14ac:dyDescent="0.2">
      <c r="A114" s="84" t="s">
        <v>39</v>
      </c>
      <c r="B114" s="64">
        <v>923</v>
      </c>
      <c r="C114" s="91" t="s">
        <v>32</v>
      </c>
      <c r="D114" s="65" t="s">
        <v>201</v>
      </c>
      <c r="E114" s="65" t="s">
        <v>190</v>
      </c>
      <c r="F114" s="65" t="s">
        <v>89</v>
      </c>
      <c r="G114" s="65" t="s">
        <v>170</v>
      </c>
      <c r="H114" s="65" t="s">
        <v>40</v>
      </c>
      <c r="I114" s="63"/>
      <c r="J114" s="196">
        <f t="shared" ref="J114:L115" si="16">J115</f>
        <v>251.3</v>
      </c>
      <c r="K114" s="196">
        <f t="shared" si="16"/>
        <v>39.500000000000014</v>
      </c>
      <c r="L114" s="196">
        <f t="shared" si="16"/>
        <v>45.800000000000011</v>
      </c>
    </row>
    <row r="115" spans="1:12" ht="36" x14ac:dyDescent="0.2">
      <c r="A115" s="77" t="s">
        <v>181</v>
      </c>
      <c r="B115" s="64">
        <v>923</v>
      </c>
      <c r="C115" s="91" t="s">
        <v>32</v>
      </c>
      <c r="D115" s="65" t="s">
        <v>201</v>
      </c>
      <c r="E115" s="65" t="s">
        <v>190</v>
      </c>
      <c r="F115" s="65" t="s">
        <v>89</v>
      </c>
      <c r="G115" s="65" t="s">
        <v>170</v>
      </c>
      <c r="H115" s="65" t="s">
        <v>40</v>
      </c>
      <c r="I115" s="63">
        <v>200</v>
      </c>
      <c r="J115" s="196">
        <f t="shared" si="16"/>
        <v>251.3</v>
      </c>
      <c r="K115" s="196">
        <f t="shared" si="16"/>
        <v>39.500000000000014</v>
      </c>
      <c r="L115" s="196">
        <f t="shared" si="16"/>
        <v>45.800000000000011</v>
      </c>
    </row>
    <row r="116" spans="1:12" ht="36" x14ac:dyDescent="0.2">
      <c r="A116" s="63" t="s">
        <v>182</v>
      </c>
      <c r="B116" s="64">
        <v>923</v>
      </c>
      <c r="C116" s="91" t="s">
        <v>32</v>
      </c>
      <c r="D116" s="65" t="s">
        <v>201</v>
      </c>
      <c r="E116" s="65" t="s">
        <v>190</v>
      </c>
      <c r="F116" s="65" t="s">
        <v>89</v>
      </c>
      <c r="G116" s="65" t="s">
        <v>170</v>
      </c>
      <c r="H116" s="65" t="s">
        <v>40</v>
      </c>
      <c r="I116" s="63">
        <v>240</v>
      </c>
      <c r="J116" s="196">
        <f>251.3</f>
        <v>251.3</v>
      </c>
      <c r="K116" s="196">
        <f>180.3-75-35.6-5-0.2-25</f>
        <v>39.500000000000014</v>
      </c>
      <c r="L116" s="196">
        <f>215.8-75-60-5-30</f>
        <v>45.800000000000011</v>
      </c>
    </row>
    <row r="117" spans="1:12" ht="108" x14ac:dyDescent="0.2">
      <c r="A117" s="85" t="s">
        <v>88</v>
      </c>
      <c r="B117" s="64">
        <v>923</v>
      </c>
      <c r="C117" s="65" t="s">
        <v>32</v>
      </c>
      <c r="D117" s="65" t="s">
        <v>201</v>
      </c>
      <c r="E117" s="65" t="s">
        <v>190</v>
      </c>
      <c r="F117" s="65" t="s">
        <v>89</v>
      </c>
      <c r="G117" s="65" t="s">
        <v>170</v>
      </c>
      <c r="H117" s="65" t="s">
        <v>41</v>
      </c>
      <c r="I117" s="63"/>
      <c r="J117" s="196">
        <f t="shared" ref="J117:L118" si="17">J118</f>
        <v>1</v>
      </c>
      <c r="K117" s="196">
        <f t="shared" si="17"/>
        <v>1</v>
      </c>
      <c r="L117" s="196">
        <f t="shared" si="17"/>
        <v>1</v>
      </c>
    </row>
    <row r="118" spans="1:12" ht="36" x14ac:dyDescent="0.2">
      <c r="A118" s="77" t="s">
        <v>181</v>
      </c>
      <c r="B118" s="64">
        <v>923</v>
      </c>
      <c r="C118" s="65" t="s">
        <v>32</v>
      </c>
      <c r="D118" s="65" t="s">
        <v>201</v>
      </c>
      <c r="E118" s="65" t="s">
        <v>190</v>
      </c>
      <c r="F118" s="65" t="s">
        <v>89</v>
      </c>
      <c r="G118" s="65" t="s">
        <v>170</v>
      </c>
      <c r="H118" s="65" t="s">
        <v>41</v>
      </c>
      <c r="I118" s="63">
        <v>200</v>
      </c>
      <c r="J118" s="196">
        <f t="shared" si="17"/>
        <v>1</v>
      </c>
      <c r="K118" s="196">
        <f t="shared" si="17"/>
        <v>1</v>
      </c>
      <c r="L118" s="196">
        <f t="shared" si="17"/>
        <v>1</v>
      </c>
    </row>
    <row r="119" spans="1:12" ht="36" x14ac:dyDescent="0.2">
      <c r="A119" s="63" t="s">
        <v>182</v>
      </c>
      <c r="B119" s="64">
        <v>923</v>
      </c>
      <c r="C119" s="65" t="s">
        <v>32</v>
      </c>
      <c r="D119" s="65" t="s">
        <v>201</v>
      </c>
      <c r="E119" s="65" t="s">
        <v>190</v>
      </c>
      <c r="F119" s="65" t="s">
        <v>89</v>
      </c>
      <c r="G119" s="65" t="s">
        <v>170</v>
      </c>
      <c r="H119" s="65" t="s">
        <v>41</v>
      </c>
      <c r="I119" s="63">
        <v>240</v>
      </c>
      <c r="J119" s="196">
        <v>1</v>
      </c>
      <c r="K119" s="196">
        <v>1</v>
      </c>
      <c r="L119" s="196">
        <v>1</v>
      </c>
    </row>
    <row r="120" spans="1:12" x14ac:dyDescent="0.2">
      <c r="A120" s="140" t="s">
        <v>42</v>
      </c>
      <c r="B120" s="64">
        <v>923</v>
      </c>
      <c r="C120" s="139" t="s">
        <v>43</v>
      </c>
      <c r="D120" s="139"/>
      <c r="E120" s="139"/>
      <c r="F120" s="139"/>
      <c r="G120" s="139"/>
      <c r="H120" s="139"/>
      <c r="I120" s="63"/>
      <c r="J120" s="195">
        <f t="shared" ref="J120:J126" si="18">J121</f>
        <v>1</v>
      </c>
      <c r="K120" s="195">
        <f t="shared" ref="K120:K126" si="19">K121</f>
        <v>1</v>
      </c>
      <c r="L120" s="195">
        <f t="shared" ref="L120:L126" si="20">L121</f>
        <v>1</v>
      </c>
    </row>
    <row r="121" spans="1:12" x14ac:dyDescent="0.2">
      <c r="A121" s="63" t="s">
        <v>44</v>
      </c>
      <c r="B121" s="64">
        <v>923</v>
      </c>
      <c r="C121" s="65" t="s">
        <v>43</v>
      </c>
      <c r="D121" s="65" t="s">
        <v>166</v>
      </c>
      <c r="E121" s="65"/>
      <c r="F121" s="65"/>
      <c r="G121" s="65"/>
      <c r="H121" s="65"/>
      <c r="I121" s="63"/>
      <c r="J121" s="196">
        <f t="shared" si="18"/>
        <v>1</v>
      </c>
      <c r="K121" s="196">
        <f t="shared" si="19"/>
        <v>1</v>
      </c>
      <c r="L121" s="196">
        <f t="shared" si="20"/>
        <v>1</v>
      </c>
    </row>
    <row r="122" spans="1:12" ht="36" x14ac:dyDescent="0.2">
      <c r="A122" s="63" t="s">
        <v>45</v>
      </c>
      <c r="B122" s="64">
        <v>923</v>
      </c>
      <c r="C122" s="65" t="s">
        <v>43</v>
      </c>
      <c r="D122" s="65" t="s">
        <v>166</v>
      </c>
      <c r="E122" s="65"/>
      <c r="F122" s="65"/>
      <c r="G122" s="65"/>
      <c r="H122" s="65"/>
      <c r="I122" s="63"/>
      <c r="J122" s="196">
        <f t="shared" si="18"/>
        <v>1</v>
      </c>
      <c r="K122" s="196">
        <f t="shared" si="19"/>
        <v>1</v>
      </c>
      <c r="L122" s="196">
        <f t="shared" si="20"/>
        <v>1</v>
      </c>
    </row>
    <row r="123" spans="1:12" ht="36" x14ac:dyDescent="0.2">
      <c r="A123" s="63" t="s">
        <v>189</v>
      </c>
      <c r="B123" s="64">
        <v>923</v>
      </c>
      <c r="C123" s="65" t="s">
        <v>43</v>
      </c>
      <c r="D123" s="65" t="s">
        <v>166</v>
      </c>
      <c r="E123" s="65" t="s">
        <v>190</v>
      </c>
      <c r="F123" s="65"/>
      <c r="G123" s="65"/>
      <c r="H123" s="65"/>
      <c r="I123" s="63"/>
      <c r="J123" s="196">
        <f t="shared" si="18"/>
        <v>1</v>
      </c>
      <c r="K123" s="196">
        <f t="shared" si="19"/>
        <v>1</v>
      </c>
      <c r="L123" s="196">
        <f t="shared" si="20"/>
        <v>1</v>
      </c>
    </row>
    <row r="124" spans="1:12" ht="48" x14ac:dyDescent="0.2">
      <c r="A124" s="63" t="s">
        <v>191</v>
      </c>
      <c r="B124" s="64">
        <v>923</v>
      </c>
      <c r="C124" s="65" t="s">
        <v>43</v>
      </c>
      <c r="D124" s="65" t="s">
        <v>166</v>
      </c>
      <c r="E124" s="65" t="s">
        <v>190</v>
      </c>
      <c r="F124" s="65" t="s">
        <v>89</v>
      </c>
      <c r="G124" s="65"/>
      <c r="H124" s="65"/>
      <c r="I124" s="63"/>
      <c r="J124" s="196">
        <f t="shared" si="18"/>
        <v>1</v>
      </c>
      <c r="K124" s="196">
        <f t="shared" si="19"/>
        <v>1</v>
      </c>
      <c r="L124" s="196">
        <f t="shared" si="20"/>
        <v>1</v>
      </c>
    </row>
    <row r="125" spans="1:12" ht="132" x14ac:dyDescent="0.2">
      <c r="A125" s="63" t="s">
        <v>0</v>
      </c>
      <c r="B125" s="64">
        <v>923</v>
      </c>
      <c r="C125" s="65" t="s">
        <v>43</v>
      </c>
      <c r="D125" s="65" t="s">
        <v>166</v>
      </c>
      <c r="E125" s="65" t="s">
        <v>190</v>
      </c>
      <c r="F125" s="65" t="s">
        <v>89</v>
      </c>
      <c r="G125" s="65" t="s">
        <v>170</v>
      </c>
      <c r="H125" s="65" t="s">
        <v>46</v>
      </c>
      <c r="I125" s="63"/>
      <c r="J125" s="196">
        <f t="shared" si="18"/>
        <v>1</v>
      </c>
      <c r="K125" s="196">
        <f t="shared" si="19"/>
        <v>1</v>
      </c>
      <c r="L125" s="196">
        <f t="shared" si="20"/>
        <v>1</v>
      </c>
    </row>
    <row r="126" spans="1:12" ht="36" x14ac:dyDescent="0.2">
      <c r="A126" s="77" t="s">
        <v>181</v>
      </c>
      <c r="B126" s="64">
        <v>923</v>
      </c>
      <c r="C126" s="65" t="s">
        <v>43</v>
      </c>
      <c r="D126" s="65" t="s">
        <v>166</v>
      </c>
      <c r="E126" s="65" t="s">
        <v>190</v>
      </c>
      <c r="F126" s="65" t="s">
        <v>89</v>
      </c>
      <c r="G126" s="65" t="s">
        <v>170</v>
      </c>
      <c r="H126" s="65" t="s">
        <v>46</v>
      </c>
      <c r="I126" s="63">
        <v>200</v>
      </c>
      <c r="J126" s="196">
        <f t="shared" si="18"/>
        <v>1</v>
      </c>
      <c r="K126" s="196">
        <f t="shared" si="19"/>
        <v>1</v>
      </c>
      <c r="L126" s="196">
        <f t="shared" si="20"/>
        <v>1</v>
      </c>
    </row>
    <row r="127" spans="1:12" ht="36" x14ac:dyDescent="0.2">
      <c r="A127" s="63" t="s">
        <v>182</v>
      </c>
      <c r="B127" s="64">
        <v>923</v>
      </c>
      <c r="C127" s="65" t="s">
        <v>43</v>
      </c>
      <c r="D127" s="65" t="s">
        <v>166</v>
      </c>
      <c r="E127" s="65" t="s">
        <v>190</v>
      </c>
      <c r="F127" s="65" t="s">
        <v>89</v>
      </c>
      <c r="G127" s="65" t="s">
        <v>170</v>
      </c>
      <c r="H127" s="65" t="s">
        <v>46</v>
      </c>
      <c r="I127" s="63">
        <v>240</v>
      </c>
      <c r="J127" s="196">
        <v>1</v>
      </c>
      <c r="K127" s="196">
        <v>1</v>
      </c>
      <c r="L127" s="196">
        <v>1</v>
      </c>
    </row>
    <row r="128" spans="1:12" s="227" customFormat="1" x14ac:dyDescent="0.2">
      <c r="A128" s="139" t="s">
        <v>47</v>
      </c>
      <c r="B128" s="201">
        <v>923</v>
      </c>
      <c r="C128" s="146" t="s">
        <v>161</v>
      </c>
      <c r="D128" s="146"/>
      <c r="E128" s="146"/>
      <c r="F128" s="146"/>
      <c r="G128" s="146"/>
      <c r="H128" s="146"/>
      <c r="I128" s="146"/>
      <c r="J128" s="195">
        <f t="shared" ref="J128:J133" si="21">J129</f>
        <v>337.3</v>
      </c>
      <c r="K128" s="195">
        <f t="shared" ref="K128:K133" si="22">K129</f>
        <v>349.7</v>
      </c>
      <c r="L128" s="195">
        <f t="shared" ref="L128:L133" si="23">L129</f>
        <v>361.7</v>
      </c>
    </row>
    <row r="129" spans="1:12" x14ac:dyDescent="0.2">
      <c r="A129" s="132" t="s">
        <v>48</v>
      </c>
      <c r="B129" s="64">
        <v>923</v>
      </c>
      <c r="C129" s="148" t="s">
        <v>161</v>
      </c>
      <c r="D129" s="148" t="s">
        <v>166</v>
      </c>
      <c r="E129" s="148"/>
      <c r="F129" s="148"/>
      <c r="G129" s="148"/>
      <c r="H129" s="148"/>
      <c r="I129" s="148"/>
      <c r="J129" s="196">
        <f t="shared" si="21"/>
        <v>337.3</v>
      </c>
      <c r="K129" s="196">
        <f t="shared" si="22"/>
        <v>349.7</v>
      </c>
      <c r="L129" s="196">
        <f t="shared" si="23"/>
        <v>361.7</v>
      </c>
    </row>
    <row r="130" spans="1:12" ht="36" x14ac:dyDescent="0.2">
      <c r="A130" s="63" t="s">
        <v>189</v>
      </c>
      <c r="B130" s="64">
        <v>923</v>
      </c>
      <c r="C130" s="148" t="s">
        <v>161</v>
      </c>
      <c r="D130" s="148" t="s">
        <v>166</v>
      </c>
      <c r="E130" s="33">
        <v>89</v>
      </c>
      <c r="F130" s="33"/>
      <c r="G130" s="33"/>
      <c r="H130" s="33"/>
      <c r="I130" s="33"/>
      <c r="J130" s="196">
        <f t="shared" si="21"/>
        <v>337.3</v>
      </c>
      <c r="K130" s="196">
        <f t="shared" si="22"/>
        <v>349.7</v>
      </c>
      <c r="L130" s="196">
        <f t="shared" si="23"/>
        <v>361.7</v>
      </c>
    </row>
    <row r="131" spans="1:12" ht="48" x14ac:dyDescent="0.2">
      <c r="A131" s="63" t="s">
        <v>191</v>
      </c>
      <c r="B131" s="64">
        <v>923</v>
      </c>
      <c r="C131" s="148" t="s">
        <v>161</v>
      </c>
      <c r="D131" s="148" t="s">
        <v>166</v>
      </c>
      <c r="E131" s="33" t="s">
        <v>190</v>
      </c>
      <c r="F131" s="33">
        <v>1</v>
      </c>
      <c r="G131" s="33" t="s">
        <v>170</v>
      </c>
      <c r="H131" s="33"/>
      <c r="I131" s="33"/>
      <c r="J131" s="196">
        <f t="shared" si="21"/>
        <v>337.3</v>
      </c>
      <c r="K131" s="196">
        <f t="shared" si="22"/>
        <v>349.7</v>
      </c>
      <c r="L131" s="196">
        <f t="shared" si="23"/>
        <v>361.7</v>
      </c>
    </row>
    <row r="132" spans="1:12" ht="38.25" x14ac:dyDescent="0.2">
      <c r="A132" s="21" t="s">
        <v>49</v>
      </c>
      <c r="B132" s="64">
        <v>923</v>
      </c>
      <c r="C132" s="148" t="s">
        <v>161</v>
      </c>
      <c r="D132" s="148" t="s">
        <v>166</v>
      </c>
      <c r="E132" s="33" t="s">
        <v>190</v>
      </c>
      <c r="F132" s="33">
        <v>1</v>
      </c>
      <c r="G132" s="33" t="s">
        <v>170</v>
      </c>
      <c r="H132" s="33" t="s">
        <v>50</v>
      </c>
      <c r="I132" s="33"/>
      <c r="J132" s="196">
        <f t="shared" si="21"/>
        <v>337.3</v>
      </c>
      <c r="K132" s="196">
        <f t="shared" si="22"/>
        <v>349.7</v>
      </c>
      <c r="L132" s="196">
        <f t="shared" si="23"/>
        <v>361.7</v>
      </c>
    </row>
    <row r="133" spans="1:12" ht="25.5" x14ac:dyDescent="0.2">
      <c r="A133" s="21" t="s">
        <v>51</v>
      </c>
      <c r="B133" s="64">
        <v>923</v>
      </c>
      <c r="C133" s="148" t="s">
        <v>161</v>
      </c>
      <c r="D133" s="148" t="s">
        <v>166</v>
      </c>
      <c r="E133" s="33" t="s">
        <v>190</v>
      </c>
      <c r="F133" s="33">
        <v>1</v>
      </c>
      <c r="G133" s="33" t="s">
        <v>170</v>
      </c>
      <c r="H133" s="33" t="s">
        <v>50</v>
      </c>
      <c r="I133" s="33" t="s">
        <v>52</v>
      </c>
      <c r="J133" s="196">
        <f t="shared" si="21"/>
        <v>337.3</v>
      </c>
      <c r="K133" s="196">
        <f t="shared" si="22"/>
        <v>349.7</v>
      </c>
      <c r="L133" s="196">
        <f t="shared" si="23"/>
        <v>361.7</v>
      </c>
    </row>
    <row r="134" spans="1:12" ht="26.25" customHeight="1" x14ac:dyDescent="0.2">
      <c r="A134" s="21" t="s">
        <v>53</v>
      </c>
      <c r="B134" s="64">
        <v>923</v>
      </c>
      <c r="C134" s="148" t="s">
        <v>161</v>
      </c>
      <c r="D134" s="148" t="s">
        <v>166</v>
      </c>
      <c r="E134" s="33" t="s">
        <v>190</v>
      </c>
      <c r="F134" s="33">
        <v>1</v>
      </c>
      <c r="G134" s="33" t="s">
        <v>170</v>
      </c>
      <c r="H134" s="33" t="s">
        <v>50</v>
      </c>
      <c r="I134" s="33" t="s">
        <v>54</v>
      </c>
      <c r="J134" s="196">
        <v>337.3</v>
      </c>
      <c r="K134" s="196">
        <v>349.7</v>
      </c>
      <c r="L134" s="196">
        <v>361.7</v>
      </c>
    </row>
    <row r="135" spans="1:12" ht="25.5" x14ac:dyDescent="0.2">
      <c r="A135" s="70" t="s">
        <v>55</v>
      </c>
      <c r="B135" s="64">
        <v>923</v>
      </c>
      <c r="C135" s="42" t="s">
        <v>56</v>
      </c>
      <c r="D135" s="42"/>
      <c r="E135" s="42"/>
      <c r="F135" s="42"/>
      <c r="G135" s="42"/>
      <c r="H135" s="42"/>
      <c r="I135" s="42"/>
      <c r="J135" s="195">
        <f t="shared" ref="J135:J140" si="24">J136</f>
        <v>5</v>
      </c>
      <c r="K135" s="195">
        <f t="shared" ref="K135:K140" si="25">K136</f>
        <v>5</v>
      </c>
      <c r="L135" s="195">
        <f t="shared" ref="L135:L140" si="26">L136</f>
        <v>5</v>
      </c>
    </row>
    <row r="136" spans="1:12" ht="38.25" x14ac:dyDescent="0.2">
      <c r="A136" s="172" t="s">
        <v>1</v>
      </c>
      <c r="B136" s="64">
        <v>923</v>
      </c>
      <c r="C136" s="21" t="s">
        <v>56</v>
      </c>
      <c r="D136" s="21" t="s">
        <v>166</v>
      </c>
      <c r="E136" s="21"/>
      <c r="F136" s="21"/>
      <c r="G136" s="21"/>
      <c r="H136" s="21"/>
      <c r="I136" s="21"/>
      <c r="J136" s="196">
        <f t="shared" si="24"/>
        <v>5</v>
      </c>
      <c r="K136" s="196">
        <f t="shared" si="25"/>
        <v>5</v>
      </c>
      <c r="L136" s="196">
        <f t="shared" si="26"/>
        <v>5</v>
      </c>
    </row>
    <row r="137" spans="1:12" ht="36" x14ac:dyDescent="0.2">
      <c r="A137" s="63" t="s">
        <v>189</v>
      </c>
      <c r="B137" s="64">
        <v>923</v>
      </c>
      <c r="C137" s="21" t="s">
        <v>56</v>
      </c>
      <c r="D137" s="21" t="s">
        <v>166</v>
      </c>
      <c r="E137" s="21" t="s">
        <v>190</v>
      </c>
      <c r="F137" s="21"/>
      <c r="G137" s="21"/>
      <c r="H137" s="21"/>
      <c r="I137" s="21"/>
      <c r="J137" s="196">
        <f t="shared" si="24"/>
        <v>5</v>
      </c>
      <c r="K137" s="196">
        <f t="shared" si="25"/>
        <v>5</v>
      </c>
      <c r="L137" s="196">
        <f t="shared" si="26"/>
        <v>5</v>
      </c>
    </row>
    <row r="138" spans="1:12" ht="48" x14ac:dyDescent="0.2">
      <c r="A138" s="63" t="s">
        <v>191</v>
      </c>
      <c r="B138" s="64">
        <v>923</v>
      </c>
      <c r="C138" s="21" t="s">
        <v>56</v>
      </c>
      <c r="D138" s="21" t="s">
        <v>166</v>
      </c>
      <c r="E138" s="21" t="s">
        <v>190</v>
      </c>
      <c r="F138" s="21" t="s">
        <v>89</v>
      </c>
      <c r="G138" s="21"/>
      <c r="H138" s="21"/>
      <c r="I138" s="21"/>
      <c r="J138" s="196">
        <f t="shared" si="24"/>
        <v>5</v>
      </c>
      <c r="K138" s="196">
        <f t="shared" si="25"/>
        <v>5</v>
      </c>
      <c r="L138" s="196">
        <f t="shared" si="26"/>
        <v>5</v>
      </c>
    </row>
    <row r="139" spans="1:12" ht="25.5" x14ac:dyDescent="0.2">
      <c r="A139" s="7" t="s">
        <v>57</v>
      </c>
      <c r="B139" s="64">
        <v>923</v>
      </c>
      <c r="C139" s="21" t="s">
        <v>56</v>
      </c>
      <c r="D139" s="21" t="s">
        <v>166</v>
      </c>
      <c r="E139" s="21" t="s">
        <v>190</v>
      </c>
      <c r="F139" s="21" t="s">
        <v>89</v>
      </c>
      <c r="G139" s="21" t="s">
        <v>170</v>
      </c>
      <c r="H139" s="21" t="s">
        <v>58</v>
      </c>
      <c r="I139" s="21"/>
      <c r="J139" s="171">
        <f t="shared" si="24"/>
        <v>5</v>
      </c>
      <c r="K139" s="171">
        <f t="shared" si="25"/>
        <v>5</v>
      </c>
      <c r="L139" s="171">
        <f t="shared" si="26"/>
        <v>5</v>
      </c>
    </row>
    <row r="140" spans="1:12" ht="25.5" x14ac:dyDescent="0.2">
      <c r="A140" s="70" t="s">
        <v>59</v>
      </c>
      <c r="B140" s="64">
        <v>923</v>
      </c>
      <c r="C140" s="21" t="s">
        <v>56</v>
      </c>
      <c r="D140" s="21" t="s">
        <v>166</v>
      </c>
      <c r="E140" s="21" t="s">
        <v>190</v>
      </c>
      <c r="F140" s="21" t="s">
        <v>89</v>
      </c>
      <c r="G140" s="21" t="s">
        <v>170</v>
      </c>
      <c r="H140" s="21" t="s">
        <v>58</v>
      </c>
      <c r="I140" s="21" t="s">
        <v>60</v>
      </c>
      <c r="J140" s="171">
        <f t="shared" si="24"/>
        <v>5</v>
      </c>
      <c r="K140" s="171">
        <f t="shared" si="25"/>
        <v>5</v>
      </c>
      <c r="L140" s="171">
        <f t="shared" si="26"/>
        <v>5</v>
      </c>
    </row>
    <row r="141" spans="1:12" ht="14.25" customHeight="1" x14ac:dyDescent="0.2">
      <c r="A141" s="71" t="s">
        <v>61</v>
      </c>
      <c r="B141" s="64">
        <v>923</v>
      </c>
      <c r="C141" s="69" t="s">
        <v>56</v>
      </c>
      <c r="D141" s="69" t="s">
        <v>166</v>
      </c>
      <c r="E141" s="69" t="s">
        <v>190</v>
      </c>
      <c r="F141" s="69" t="s">
        <v>89</v>
      </c>
      <c r="G141" s="69" t="s">
        <v>170</v>
      </c>
      <c r="H141" s="69" t="s">
        <v>58</v>
      </c>
      <c r="I141" s="69" t="s">
        <v>62</v>
      </c>
      <c r="J141" s="152">
        <v>5</v>
      </c>
      <c r="K141" s="152">
        <v>5</v>
      </c>
      <c r="L141" s="152">
        <v>5</v>
      </c>
    </row>
    <row r="142" spans="1:12" ht="25.5" x14ac:dyDescent="0.2">
      <c r="A142" s="81" t="s">
        <v>63</v>
      </c>
      <c r="B142" s="64">
        <v>923</v>
      </c>
      <c r="C142" s="82">
        <v>99</v>
      </c>
      <c r="D142" s="82"/>
      <c r="E142" s="82"/>
      <c r="F142" s="82"/>
      <c r="G142" s="82"/>
      <c r="H142" s="82"/>
      <c r="I142" s="82"/>
      <c r="J142" s="197">
        <f t="shared" ref="J142:J147" si="27">J143</f>
        <v>0</v>
      </c>
      <c r="K142" s="197">
        <f t="shared" ref="K142:K147" si="28">K143</f>
        <v>60.1</v>
      </c>
      <c r="L142" s="197">
        <f t="shared" ref="L142:L147" si="29">L143</f>
        <v>128.77000000000001</v>
      </c>
    </row>
    <row r="143" spans="1:12" x14ac:dyDescent="0.2">
      <c r="A143" s="74" t="s">
        <v>63</v>
      </c>
      <c r="B143" s="64">
        <v>923</v>
      </c>
      <c r="C143" s="83">
        <v>99</v>
      </c>
      <c r="D143" s="83">
        <v>99</v>
      </c>
      <c r="E143" s="83"/>
      <c r="F143" s="83"/>
      <c r="G143" s="83"/>
      <c r="H143" s="83"/>
      <c r="I143" s="83"/>
      <c r="J143" s="198">
        <f t="shared" si="27"/>
        <v>0</v>
      </c>
      <c r="K143" s="198">
        <f t="shared" si="28"/>
        <v>60.1</v>
      </c>
      <c r="L143" s="198">
        <f t="shared" si="29"/>
        <v>128.77000000000001</v>
      </c>
    </row>
    <row r="144" spans="1:12" ht="36" x14ac:dyDescent="0.2">
      <c r="A144" s="63" t="s">
        <v>189</v>
      </c>
      <c r="B144" s="64">
        <v>923</v>
      </c>
      <c r="C144" s="154">
        <v>99</v>
      </c>
      <c r="D144" s="154">
        <v>99</v>
      </c>
      <c r="E144" s="154">
        <v>89</v>
      </c>
      <c r="F144" s="154"/>
      <c r="G144" s="154"/>
      <c r="H144" s="154"/>
      <c r="I144" s="154"/>
      <c r="J144" s="199">
        <f t="shared" si="27"/>
        <v>0</v>
      </c>
      <c r="K144" s="199">
        <f t="shared" si="28"/>
        <v>60.1</v>
      </c>
      <c r="L144" s="199">
        <f t="shared" si="29"/>
        <v>128.77000000000001</v>
      </c>
    </row>
    <row r="145" spans="1:12" ht="48" x14ac:dyDescent="0.2">
      <c r="A145" s="63" t="s">
        <v>191</v>
      </c>
      <c r="B145" s="64">
        <v>923</v>
      </c>
      <c r="C145" s="154">
        <v>99</v>
      </c>
      <c r="D145" s="154">
        <v>99</v>
      </c>
      <c r="E145" s="154">
        <v>89</v>
      </c>
      <c r="F145" s="154">
        <v>1</v>
      </c>
      <c r="G145" s="155"/>
      <c r="H145" s="154"/>
      <c r="I145" s="154"/>
      <c r="J145" s="199">
        <f t="shared" si="27"/>
        <v>0</v>
      </c>
      <c r="K145" s="199">
        <f t="shared" si="28"/>
        <v>60.1</v>
      </c>
      <c r="L145" s="199">
        <f t="shared" si="29"/>
        <v>128.77000000000001</v>
      </c>
    </row>
    <row r="146" spans="1:12" x14ac:dyDescent="0.2">
      <c r="A146" s="74" t="s">
        <v>63</v>
      </c>
      <c r="B146" s="64">
        <v>923</v>
      </c>
      <c r="C146" s="83">
        <v>99</v>
      </c>
      <c r="D146" s="83">
        <v>99</v>
      </c>
      <c r="E146" s="83">
        <v>89</v>
      </c>
      <c r="F146" s="83">
        <v>1</v>
      </c>
      <c r="G146" s="35" t="s">
        <v>170</v>
      </c>
      <c r="H146" s="83">
        <v>41990</v>
      </c>
      <c r="I146" s="83"/>
      <c r="J146" s="198">
        <f t="shared" si="27"/>
        <v>0</v>
      </c>
      <c r="K146" s="198">
        <f t="shared" si="28"/>
        <v>60.1</v>
      </c>
      <c r="L146" s="198">
        <f t="shared" si="29"/>
        <v>128.77000000000001</v>
      </c>
    </row>
    <row r="147" spans="1:12" x14ac:dyDescent="0.2">
      <c r="A147" s="77" t="s">
        <v>183</v>
      </c>
      <c r="B147" s="64">
        <v>923</v>
      </c>
      <c r="C147" s="136">
        <v>99</v>
      </c>
      <c r="D147" s="136">
        <v>99</v>
      </c>
      <c r="E147" s="136">
        <v>89</v>
      </c>
      <c r="F147" s="136">
        <v>1</v>
      </c>
      <c r="G147" s="79" t="s">
        <v>170</v>
      </c>
      <c r="H147" s="136">
        <v>41990</v>
      </c>
      <c r="I147" s="136">
        <v>800</v>
      </c>
      <c r="J147" s="200">
        <f t="shared" si="27"/>
        <v>0</v>
      </c>
      <c r="K147" s="200">
        <f t="shared" si="28"/>
        <v>60.1</v>
      </c>
      <c r="L147" s="200">
        <f t="shared" si="29"/>
        <v>128.77000000000001</v>
      </c>
    </row>
    <row r="148" spans="1:12" x14ac:dyDescent="0.2">
      <c r="A148" s="63" t="s">
        <v>198</v>
      </c>
      <c r="B148" s="64">
        <v>923</v>
      </c>
      <c r="C148" s="83">
        <v>99</v>
      </c>
      <c r="D148" s="83">
        <v>99</v>
      </c>
      <c r="E148" s="83">
        <v>89</v>
      </c>
      <c r="F148" s="83">
        <v>1</v>
      </c>
      <c r="G148" s="35" t="s">
        <v>170</v>
      </c>
      <c r="H148" s="83">
        <v>41990</v>
      </c>
      <c r="I148" s="83">
        <v>870</v>
      </c>
      <c r="J148" s="198"/>
      <c r="K148" s="198">
        <v>60.1</v>
      </c>
      <c r="L148" s="198">
        <v>128.77000000000001</v>
      </c>
    </row>
  </sheetData>
  <sheetProtection selectLockedCells="1" selectUnlockedCells="1"/>
  <autoFilter ref="A11:L148"/>
  <mergeCells count="12">
    <mergeCell ref="D9:D10"/>
    <mergeCell ref="E9:H10"/>
    <mergeCell ref="I9:I10"/>
    <mergeCell ref="J9:L9"/>
    <mergeCell ref="J2:L2"/>
    <mergeCell ref="J3:L3"/>
    <mergeCell ref="J5:L5"/>
    <mergeCell ref="A7:L7"/>
    <mergeCell ref="I8:L8"/>
    <mergeCell ref="A9:A10"/>
    <mergeCell ref="B9:B10"/>
    <mergeCell ref="C9:C10"/>
  </mergeCells>
  <phoneticPr fontId="27" type="noConversion"/>
  <pageMargins left="0.43333333333333335" right="0.2361111111111111" top="0.70277777777777772" bottom="1.2208333333333334" header="0.3" footer="0.51180555555555551"/>
  <pageSetup paperSize="9" scale="89" firstPageNumber="0" orientation="portrait" horizontalDpi="300" verticalDpi="300" r:id="rId1"/>
  <headerFooter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3"/>
  <sheetViews>
    <sheetView view="pageBreakPreview" zoomScaleSheetLayoutView="100" workbookViewId="0">
      <selection activeCell="I2" sqref="I2:K2"/>
    </sheetView>
  </sheetViews>
  <sheetFormatPr defaultColWidth="9" defaultRowHeight="12" x14ac:dyDescent="0.2"/>
  <cols>
    <col min="1" max="1" width="37.5" style="264" customWidth="1"/>
    <col min="2" max="2" width="4.1640625" style="264" customWidth="1"/>
    <col min="3" max="3" width="4.5" style="264" customWidth="1"/>
    <col min="4" max="6" width="4.1640625" style="264" customWidth="1"/>
    <col min="7" max="7" width="8.33203125" style="264" customWidth="1"/>
    <col min="8" max="8" width="6" style="264" customWidth="1"/>
    <col min="9" max="11" width="14" style="294" customWidth="1"/>
    <col min="12" max="13" width="9" style="265"/>
    <col min="14" max="14" width="12.6640625" style="265" bestFit="1" customWidth="1"/>
    <col min="15" max="16384" width="9" style="265"/>
  </cols>
  <sheetData>
    <row r="1" spans="1:11" ht="59.25" customHeight="1" x14ac:dyDescent="0.2">
      <c r="I1" s="313" t="s">
        <v>256</v>
      </c>
      <c r="J1" s="313"/>
      <c r="K1" s="313"/>
    </row>
    <row r="2" spans="1:11" x14ac:dyDescent="0.2">
      <c r="I2" s="314" t="s">
        <v>272</v>
      </c>
      <c r="J2" s="314"/>
      <c r="K2" s="314"/>
    </row>
    <row r="3" spans="1:11" ht="11.25" customHeight="1" x14ac:dyDescent="0.2">
      <c r="A3" s="266"/>
      <c r="B3" s="266"/>
      <c r="C3" s="267"/>
      <c r="D3" s="267"/>
      <c r="E3" s="267"/>
      <c r="F3" s="267"/>
      <c r="G3" s="267"/>
      <c r="H3" s="265"/>
      <c r="I3" s="268"/>
      <c r="J3" s="268"/>
      <c r="K3" s="268"/>
    </row>
    <row r="4" spans="1:11" ht="103.5" customHeight="1" x14ac:dyDescent="0.2">
      <c r="A4" s="266"/>
      <c r="B4" s="266"/>
      <c r="C4" s="267"/>
      <c r="D4" s="267"/>
      <c r="E4" s="267"/>
      <c r="F4" s="267"/>
      <c r="G4" s="267"/>
      <c r="H4" s="265"/>
      <c r="I4" s="315" t="s">
        <v>258</v>
      </c>
      <c r="J4" s="315"/>
      <c r="K4" s="315"/>
    </row>
    <row r="5" spans="1:11" ht="20.25" customHeight="1" x14ac:dyDescent="0.2">
      <c r="A5" s="266"/>
      <c r="B5" s="266"/>
      <c r="C5" s="267"/>
      <c r="D5" s="267"/>
      <c r="E5" s="267"/>
      <c r="F5" s="267"/>
      <c r="G5" s="267"/>
      <c r="H5" s="269"/>
      <c r="I5" s="269"/>
      <c r="J5" s="269"/>
      <c r="K5" s="269"/>
    </row>
    <row r="6" spans="1:11" ht="117" customHeight="1" x14ac:dyDescent="0.2">
      <c r="A6" s="310" t="s">
        <v>13</v>
      </c>
      <c r="B6" s="310"/>
      <c r="C6" s="310"/>
      <c r="D6" s="310"/>
      <c r="E6" s="310"/>
      <c r="F6" s="310"/>
      <c r="G6" s="310"/>
      <c r="H6" s="310"/>
      <c r="I6" s="310"/>
      <c r="J6" s="310"/>
      <c r="K6" s="310"/>
    </row>
    <row r="7" spans="1:11" ht="15" customHeight="1" x14ac:dyDescent="0.2">
      <c r="A7" s="270"/>
      <c r="B7" s="270"/>
      <c r="C7" s="270"/>
      <c r="D7" s="270"/>
      <c r="E7" s="270"/>
      <c r="F7" s="270"/>
      <c r="G7" s="270"/>
      <c r="H7" s="316" t="s">
        <v>90</v>
      </c>
      <c r="I7" s="316"/>
      <c r="J7" s="316"/>
      <c r="K7" s="316"/>
    </row>
    <row r="8" spans="1:11" ht="19.899999999999999" customHeight="1" x14ac:dyDescent="0.2">
      <c r="A8" s="317" t="s">
        <v>92</v>
      </c>
      <c r="B8" s="317" t="s">
        <v>153</v>
      </c>
      <c r="C8" s="317" t="s">
        <v>154</v>
      </c>
      <c r="D8" s="317" t="s">
        <v>155</v>
      </c>
      <c r="E8" s="317"/>
      <c r="F8" s="317"/>
      <c r="G8" s="317"/>
      <c r="H8" s="317" t="s">
        <v>156</v>
      </c>
      <c r="I8" s="312" t="s">
        <v>93</v>
      </c>
      <c r="J8" s="312"/>
      <c r="K8" s="312"/>
    </row>
    <row r="9" spans="1:11" ht="16.350000000000001" customHeight="1" x14ac:dyDescent="0.2">
      <c r="A9" s="317"/>
      <c r="B9" s="317"/>
      <c r="C9" s="317"/>
      <c r="D9" s="317"/>
      <c r="E9" s="317"/>
      <c r="F9" s="317"/>
      <c r="G9" s="317"/>
      <c r="H9" s="317"/>
      <c r="I9" s="271" t="s">
        <v>94</v>
      </c>
      <c r="J9" s="271" t="s">
        <v>95</v>
      </c>
      <c r="K9" s="271" t="s">
        <v>5</v>
      </c>
    </row>
    <row r="10" spans="1:11" ht="14.45" customHeight="1" x14ac:dyDescent="0.2">
      <c r="A10" s="201" t="s">
        <v>89</v>
      </c>
      <c r="B10" s="201">
        <v>2</v>
      </c>
      <c r="C10" s="201">
        <v>3</v>
      </c>
      <c r="D10" s="201">
        <v>4</v>
      </c>
      <c r="E10" s="201">
        <v>5</v>
      </c>
      <c r="F10" s="201">
        <v>6</v>
      </c>
      <c r="G10" s="201">
        <v>7</v>
      </c>
      <c r="H10" s="201">
        <v>8</v>
      </c>
      <c r="I10" s="272">
        <v>9</v>
      </c>
      <c r="J10" s="272">
        <v>10</v>
      </c>
      <c r="K10" s="272">
        <v>11</v>
      </c>
    </row>
    <row r="11" spans="1:11" ht="14.45" customHeight="1" x14ac:dyDescent="0.2">
      <c r="A11" s="63" t="s">
        <v>164</v>
      </c>
      <c r="B11" s="63"/>
      <c r="C11" s="63"/>
      <c r="D11" s="63"/>
      <c r="E11" s="63"/>
      <c r="F11" s="63"/>
      <c r="G11" s="63"/>
      <c r="H11" s="63"/>
      <c r="I11" s="66">
        <f>I12+I46+I62+I82+I116+I123+I130+I137+I55</f>
        <v>26273.7</v>
      </c>
      <c r="J11" s="66">
        <f>J12+J46+J62+J82+J116+J123+J130+J137+J67+J55</f>
        <v>3897.3999999999996</v>
      </c>
      <c r="K11" s="66">
        <f>K12+K46+K62+K82+K116+K123+K130+K137+K67+K55</f>
        <v>4265.7</v>
      </c>
    </row>
    <row r="12" spans="1:11" x14ac:dyDescent="0.2">
      <c r="A12" s="86" t="s">
        <v>165</v>
      </c>
      <c r="B12" s="139" t="s">
        <v>166</v>
      </c>
      <c r="C12" s="140"/>
      <c r="D12" s="140"/>
      <c r="E12" s="140"/>
      <c r="F12" s="140"/>
      <c r="G12" s="140"/>
      <c r="H12" s="140"/>
      <c r="I12" s="66">
        <f>I13+I19+I40+I34</f>
        <v>2399.4</v>
      </c>
      <c r="J12" s="66">
        <f>J13+J19+J40+J34</f>
        <v>1868.8999999999999</v>
      </c>
      <c r="K12" s="66">
        <f>K13+K19+K40+K34</f>
        <v>1994.53</v>
      </c>
    </row>
    <row r="13" spans="1:11" ht="35.25" customHeight="1" x14ac:dyDescent="0.2">
      <c r="A13" s="67" t="s">
        <v>167</v>
      </c>
      <c r="B13" s="65" t="s">
        <v>166</v>
      </c>
      <c r="C13" s="65" t="s">
        <v>168</v>
      </c>
      <c r="D13" s="139"/>
      <c r="E13" s="139"/>
      <c r="F13" s="139"/>
      <c r="G13" s="139"/>
      <c r="H13" s="65"/>
      <c r="I13" s="66">
        <f t="shared" ref="I13:K17" si="0">I14</f>
        <v>420.7</v>
      </c>
      <c r="J13" s="66">
        <f t="shared" si="0"/>
        <v>420.7</v>
      </c>
      <c r="K13" s="66">
        <f t="shared" si="0"/>
        <v>420.7</v>
      </c>
    </row>
    <row r="14" spans="1:11" ht="63" customHeight="1" x14ac:dyDescent="0.2">
      <c r="A14" s="63" t="s">
        <v>7</v>
      </c>
      <c r="B14" s="65" t="s">
        <v>166</v>
      </c>
      <c r="C14" s="65" t="s">
        <v>168</v>
      </c>
      <c r="D14" s="65">
        <v>65</v>
      </c>
      <c r="E14" s="65" t="s">
        <v>169</v>
      </c>
      <c r="F14" s="65"/>
      <c r="G14" s="65"/>
      <c r="H14" s="65"/>
      <c r="I14" s="50">
        <f t="shared" si="0"/>
        <v>420.7</v>
      </c>
      <c r="J14" s="50">
        <f t="shared" si="0"/>
        <v>420.7</v>
      </c>
      <c r="K14" s="50">
        <f t="shared" si="0"/>
        <v>420.7</v>
      </c>
    </row>
    <row r="15" spans="1:11" ht="48" x14ac:dyDescent="0.2">
      <c r="A15" s="63" t="s">
        <v>8</v>
      </c>
      <c r="B15" s="65" t="s">
        <v>166</v>
      </c>
      <c r="C15" s="65" t="s">
        <v>168</v>
      </c>
      <c r="D15" s="65">
        <v>65</v>
      </c>
      <c r="E15" s="65" t="s">
        <v>89</v>
      </c>
      <c r="F15" s="65"/>
      <c r="G15" s="65"/>
      <c r="H15" s="65"/>
      <c r="I15" s="50">
        <f t="shared" si="0"/>
        <v>420.7</v>
      </c>
      <c r="J15" s="50">
        <f t="shared" si="0"/>
        <v>420.7</v>
      </c>
      <c r="K15" s="50">
        <f t="shared" si="0"/>
        <v>420.7</v>
      </c>
    </row>
    <row r="16" spans="1:11" ht="24" x14ac:dyDescent="0.2">
      <c r="A16" s="63" t="s">
        <v>171</v>
      </c>
      <c r="B16" s="65" t="s">
        <v>166</v>
      </c>
      <c r="C16" s="65" t="s">
        <v>168</v>
      </c>
      <c r="D16" s="65">
        <v>65</v>
      </c>
      <c r="E16" s="65" t="s">
        <v>89</v>
      </c>
      <c r="F16" s="65" t="s">
        <v>170</v>
      </c>
      <c r="G16" s="88">
        <v>41150</v>
      </c>
      <c r="H16" s="65"/>
      <c r="I16" s="50">
        <f t="shared" si="0"/>
        <v>420.7</v>
      </c>
      <c r="J16" s="50">
        <f t="shared" si="0"/>
        <v>420.7</v>
      </c>
      <c r="K16" s="50">
        <f t="shared" si="0"/>
        <v>420.7</v>
      </c>
    </row>
    <row r="17" spans="1:11" ht="96" x14ac:dyDescent="0.2">
      <c r="A17" s="63" t="s">
        <v>172</v>
      </c>
      <c r="B17" s="65" t="s">
        <v>166</v>
      </c>
      <c r="C17" s="65" t="s">
        <v>168</v>
      </c>
      <c r="D17" s="65">
        <v>65</v>
      </c>
      <c r="E17" s="65" t="s">
        <v>89</v>
      </c>
      <c r="F17" s="65" t="s">
        <v>170</v>
      </c>
      <c r="G17" s="88">
        <v>41150</v>
      </c>
      <c r="H17" s="65">
        <v>100</v>
      </c>
      <c r="I17" s="50">
        <f t="shared" si="0"/>
        <v>420.7</v>
      </c>
      <c r="J17" s="50">
        <f t="shared" si="0"/>
        <v>420.7</v>
      </c>
      <c r="K17" s="50">
        <f t="shared" si="0"/>
        <v>420.7</v>
      </c>
    </row>
    <row r="18" spans="1:11" ht="36" x14ac:dyDescent="0.2">
      <c r="A18" s="63" t="s">
        <v>173</v>
      </c>
      <c r="B18" s="65" t="s">
        <v>166</v>
      </c>
      <c r="C18" s="65" t="s">
        <v>168</v>
      </c>
      <c r="D18" s="65">
        <v>65</v>
      </c>
      <c r="E18" s="65" t="s">
        <v>89</v>
      </c>
      <c r="F18" s="65" t="s">
        <v>170</v>
      </c>
      <c r="G18" s="88">
        <v>41150</v>
      </c>
      <c r="H18" s="65">
        <v>120</v>
      </c>
      <c r="I18" s="50">
        <f>'Приложение 2'!J19</f>
        <v>420.7</v>
      </c>
      <c r="J18" s="50">
        <f>'Приложение 2'!K19</f>
        <v>420.7</v>
      </c>
      <c r="K18" s="50">
        <f>'Приложение 2'!L19</f>
        <v>420.7</v>
      </c>
    </row>
    <row r="19" spans="1:11" ht="59.25" customHeight="1" x14ac:dyDescent="0.2">
      <c r="A19" s="63" t="s">
        <v>174</v>
      </c>
      <c r="B19" s="65" t="s">
        <v>166</v>
      </c>
      <c r="C19" s="65" t="s">
        <v>175</v>
      </c>
      <c r="D19" s="65"/>
      <c r="E19" s="65"/>
      <c r="F19" s="65"/>
      <c r="G19" s="88"/>
      <c r="H19" s="63"/>
      <c r="I19" s="66">
        <f t="shared" ref="I19:K20" si="1">I20</f>
        <v>1964.3999999999999</v>
      </c>
      <c r="J19" s="66">
        <f t="shared" si="1"/>
        <v>1433.8999999999999</v>
      </c>
      <c r="K19" s="66">
        <f t="shared" si="1"/>
        <v>1559.53</v>
      </c>
    </row>
    <row r="20" spans="1:11" ht="60" customHeight="1" x14ac:dyDescent="0.2">
      <c r="A20" s="63" t="s">
        <v>9</v>
      </c>
      <c r="B20" s="65" t="s">
        <v>166</v>
      </c>
      <c r="C20" s="65" t="s">
        <v>175</v>
      </c>
      <c r="D20" s="65" t="s">
        <v>176</v>
      </c>
      <c r="E20" s="65"/>
      <c r="F20" s="65"/>
      <c r="G20" s="88"/>
      <c r="H20" s="63"/>
      <c r="I20" s="50">
        <f t="shared" si="1"/>
        <v>1964.3999999999999</v>
      </c>
      <c r="J20" s="50">
        <f t="shared" si="1"/>
        <v>1433.8999999999999</v>
      </c>
      <c r="K20" s="50">
        <f t="shared" si="1"/>
        <v>1559.53</v>
      </c>
    </row>
    <row r="21" spans="1:11" ht="72" x14ac:dyDescent="0.2">
      <c r="A21" s="63" t="s">
        <v>10</v>
      </c>
      <c r="B21" s="65" t="s">
        <v>166</v>
      </c>
      <c r="C21" s="65" t="s">
        <v>175</v>
      </c>
      <c r="D21" s="65" t="s">
        <v>176</v>
      </c>
      <c r="E21" s="65" t="s">
        <v>97</v>
      </c>
      <c r="F21" s="65"/>
      <c r="G21" s="88"/>
      <c r="H21" s="63"/>
      <c r="I21" s="50">
        <f>I22+I25+I31</f>
        <v>1964.3999999999999</v>
      </c>
      <c r="J21" s="50">
        <f>J22+J25+J31</f>
        <v>1433.8999999999999</v>
      </c>
      <c r="K21" s="50">
        <f>K22+K25+K31</f>
        <v>1559.53</v>
      </c>
    </row>
    <row r="22" spans="1:11" ht="36" x14ac:dyDescent="0.2">
      <c r="A22" s="63" t="s">
        <v>177</v>
      </c>
      <c r="B22" s="65" t="s">
        <v>166</v>
      </c>
      <c r="C22" s="65" t="s">
        <v>175</v>
      </c>
      <c r="D22" s="65" t="s">
        <v>176</v>
      </c>
      <c r="E22" s="65" t="s">
        <v>97</v>
      </c>
      <c r="F22" s="65" t="s">
        <v>170</v>
      </c>
      <c r="G22" s="88" t="s">
        <v>178</v>
      </c>
      <c r="H22" s="63"/>
      <c r="I22" s="50">
        <f t="shared" ref="I22:K23" si="2">I23</f>
        <v>877.58299999999997</v>
      </c>
      <c r="J22" s="50">
        <f t="shared" si="2"/>
        <v>686.66</v>
      </c>
      <c r="K22" s="50">
        <f t="shared" si="2"/>
        <v>696.7</v>
      </c>
    </row>
    <row r="23" spans="1:11" ht="96" x14ac:dyDescent="0.2">
      <c r="A23" s="63" t="s">
        <v>172</v>
      </c>
      <c r="B23" s="65" t="s">
        <v>166</v>
      </c>
      <c r="C23" s="65" t="s">
        <v>175</v>
      </c>
      <c r="D23" s="65" t="s">
        <v>176</v>
      </c>
      <c r="E23" s="65" t="s">
        <v>97</v>
      </c>
      <c r="F23" s="65" t="s">
        <v>170</v>
      </c>
      <c r="G23" s="88" t="s">
        <v>178</v>
      </c>
      <c r="H23" s="63">
        <v>100</v>
      </c>
      <c r="I23" s="50">
        <f t="shared" si="2"/>
        <v>877.58299999999997</v>
      </c>
      <c r="J23" s="50">
        <f t="shared" si="2"/>
        <v>686.66</v>
      </c>
      <c r="K23" s="50">
        <f t="shared" si="2"/>
        <v>696.7</v>
      </c>
    </row>
    <row r="24" spans="1:11" ht="36" x14ac:dyDescent="0.2">
      <c r="A24" s="63" t="s">
        <v>173</v>
      </c>
      <c r="B24" s="65" t="s">
        <v>166</v>
      </c>
      <c r="C24" s="65" t="s">
        <v>175</v>
      </c>
      <c r="D24" s="65" t="s">
        <v>176</v>
      </c>
      <c r="E24" s="65" t="s">
        <v>97</v>
      </c>
      <c r="F24" s="65" t="s">
        <v>170</v>
      </c>
      <c r="G24" s="88" t="s">
        <v>178</v>
      </c>
      <c r="H24" s="63">
        <v>120</v>
      </c>
      <c r="I24" s="50">
        <f>'Приложение 2'!J25</f>
        <v>877.58299999999997</v>
      </c>
      <c r="J24" s="50">
        <f>'Приложение 2'!K25</f>
        <v>686.66</v>
      </c>
      <c r="K24" s="50">
        <f>'Приложение 2'!L25</f>
        <v>696.7</v>
      </c>
    </row>
    <row r="25" spans="1:11" ht="24" x14ac:dyDescent="0.2">
      <c r="A25" s="63" t="s">
        <v>179</v>
      </c>
      <c r="B25" s="65" t="s">
        <v>166</v>
      </c>
      <c r="C25" s="65" t="s">
        <v>175</v>
      </c>
      <c r="D25" s="65" t="s">
        <v>176</v>
      </c>
      <c r="E25" s="65" t="s">
        <v>97</v>
      </c>
      <c r="F25" s="65" t="s">
        <v>170</v>
      </c>
      <c r="G25" s="88" t="s">
        <v>180</v>
      </c>
      <c r="H25" s="63"/>
      <c r="I25" s="50">
        <f>I26+I28</f>
        <v>1086.117</v>
      </c>
      <c r="J25" s="50">
        <f>J26+J28</f>
        <v>746.54</v>
      </c>
      <c r="K25" s="50">
        <f>K26+K28</f>
        <v>862.13</v>
      </c>
    </row>
    <row r="26" spans="1:11" ht="36" x14ac:dyDescent="0.2">
      <c r="A26" s="63" t="s">
        <v>181</v>
      </c>
      <c r="B26" s="65" t="s">
        <v>166</v>
      </c>
      <c r="C26" s="65" t="s">
        <v>175</v>
      </c>
      <c r="D26" s="65" t="s">
        <v>176</v>
      </c>
      <c r="E26" s="65" t="s">
        <v>97</v>
      </c>
      <c r="F26" s="65" t="s">
        <v>170</v>
      </c>
      <c r="G26" s="88" t="s">
        <v>180</v>
      </c>
      <c r="H26" s="63">
        <v>200</v>
      </c>
      <c r="I26" s="50">
        <f>I27</f>
        <v>400.72592000000003</v>
      </c>
      <c r="J26" s="50">
        <f>J27</f>
        <v>176.64892</v>
      </c>
      <c r="K26" s="50">
        <f>K27</f>
        <v>176.73891999999998</v>
      </c>
    </row>
    <row r="27" spans="1:11" ht="36" x14ac:dyDescent="0.2">
      <c r="A27" s="63" t="s">
        <v>182</v>
      </c>
      <c r="B27" s="65" t="s">
        <v>166</v>
      </c>
      <c r="C27" s="65" t="s">
        <v>175</v>
      </c>
      <c r="D27" s="65" t="s">
        <v>176</v>
      </c>
      <c r="E27" s="65" t="s">
        <v>97</v>
      </c>
      <c r="F27" s="65" t="s">
        <v>170</v>
      </c>
      <c r="G27" s="88" t="s">
        <v>180</v>
      </c>
      <c r="H27" s="63">
        <v>240</v>
      </c>
      <c r="I27" s="50">
        <f>'Приложение 2'!J28</f>
        <v>400.72592000000003</v>
      </c>
      <c r="J27" s="50">
        <f>'Приложение 2'!K28</f>
        <v>176.64892</v>
      </c>
      <c r="K27" s="50">
        <f>'Приложение 2'!L28</f>
        <v>176.73891999999998</v>
      </c>
    </row>
    <row r="28" spans="1:11" x14ac:dyDescent="0.2">
      <c r="A28" s="63" t="s">
        <v>183</v>
      </c>
      <c r="B28" s="65" t="s">
        <v>166</v>
      </c>
      <c r="C28" s="65" t="s">
        <v>175</v>
      </c>
      <c r="D28" s="65" t="s">
        <v>176</v>
      </c>
      <c r="E28" s="65" t="s">
        <v>97</v>
      </c>
      <c r="F28" s="65" t="s">
        <v>170</v>
      </c>
      <c r="G28" s="88" t="s">
        <v>180</v>
      </c>
      <c r="H28" s="63">
        <v>800</v>
      </c>
      <c r="I28" s="50">
        <f>I30+I29</f>
        <v>685.39107999999999</v>
      </c>
      <c r="J28" s="50">
        <f>J30</f>
        <v>569.89107999999999</v>
      </c>
      <c r="K28" s="50">
        <f>K30</f>
        <v>685.39107999999999</v>
      </c>
    </row>
    <row r="29" spans="1:11" x14ac:dyDescent="0.2">
      <c r="A29" s="255" t="s">
        <v>244</v>
      </c>
      <c r="B29" s="256" t="s">
        <v>166</v>
      </c>
      <c r="C29" s="256" t="s">
        <v>175</v>
      </c>
      <c r="D29" s="256" t="s">
        <v>176</v>
      </c>
      <c r="E29" s="256" t="s">
        <v>97</v>
      </c>
      <c r="F29" s="256" t="s">
        <v>170</v>
      </c>
      <c r="G29" s="256" t="s">
        <v>180</v>
      </c>
      <c r="H29" s="255">
        <v>830</v>
      </c>
      <c r="I29" s="50">
        <f>'Приложение 2'!J30</f>
        <v>20</v>
      </c>
      <c r="J29" s="50"/>
      <c r="K29" s="50"/>
    </row>
    <row r="30" spans="1:11" ht="24" x14ac:dyDescent="0.2">
      <c r="A30" s="63" t="s">
        <v>184</v>
      </c>
      <c r="B30" s="65" t="s">
        <v>166</v>
      </c>
      <c r="C30" s="65" t="s">
        <v>175</v>
      </c>
      <c r="D30" s="65" t="s">
        <v>176</v>
      </c>
      <c r="E30" s="65" t="s">
        <v>97</v>
      </c>
      <c r="F30" s="65" t="s">
        <v>170</v>
      </c>
      <c r="G30" s="88" t="s">
        <v>180</v>
      </c>
      <c r="H30" s="63">
        <v>850</v>
      </c>
      <c r="I30" s="50">
        <f>'Приложение 2'!J31</f>
        <v>665.39107999999999</v>
      </c>
      <c r="J30" s="50">
        <f>'Приложение 2'!K31</f>
        <v>569.89107999999999</v>
      </c>
      <c r="K30" s="50">
        <f>'Приложение 2'!L31</f>
        <v>685.39107999999999</v>
      </c>
    </row>
    <row r="31" spans="1:11" ht="144" x14ac:dyDescent="0.2">
      <c r="A31" s="63" t="s">
        <v>185</v>
      </c>
      <c r="B31" s="65" t="s">
        <v>166</v>
      </c>
      <c r="C31" s="65" t="s">
        <v>175</v>
      </c>
      <c r="D31" s="65" t="s">
        <v>176</v>
      </c>
      <c r="E31" s="65" t="s">
        <v>97</v>
      </c>
      <c r="F31" s="65" t="s">
        <v>170</v>
      </c>
      <c r="G31" s="88" t="s">
        <v>186</v>
      </c>
      <c r="H31" s="63"/>
      <c r="I31" s="50">
        <f t="shared" ref="I31:K32" si="3">I32</f>
        <v>0.7</v>
      </c>
      <c r="J31" s="50">
        <f t="shared" si="3"/>
        <v>0.7</v>
      </c>
      <c r="K31" s="50">
        <f t="shared" si="3"/>
        <v>0.7</v>
      </c>
    </row>
    <row r="32" spans="1:11" ht="36" x14ac:dyDescent="0.2">
      <c r="A32" s="63" t="s">
        <v>181</v>
      </c>
      <c r="B32" s="65" t="s">
        <v>166</v>
      </c>
      <c r="C32" s="65" t="s">
        <v>175</v>
      </c>
      <c r="D32" s="65" t="s">
        <v>176</v>
      </c>
      <c r="E32" s="65" t="s">
        <v>97</v>
      </c>
      <c r="F32" s="65" t="s">
        <v>170</v>
      </c>
      <c r="G32" s="88" t="s">
        <v>186</v>
      </c>
      <c r="H32" s="63">
        <v>200</v>
      </c>
      <c r="I32" s="50">
        <f t="shared" si="3"/>
        <v>0.7</v>
      </c>
      <c r="J32" s="50">
        <f t="shared" si="3"/>
        <v>0.7</v>
      </c>
      <c r="K32" s="50">
        <f t="shared" si="3"/>
        <v>0.7</v>
      </c>
    </row>
    <row r="33" spans="1:11" ht="36" x14ac:dyDescent="0.2">
      <c r="A33" s="63" t="s">
        <v>182</v>
      </c>
      <c r="B33" s="65" t="s">
        <v>166</v>
      </c>
      <c r="C33" s="65" t="s">
        <v>175</v>
      </c>
      <c r="D33" s="65" t="s">
        <v>176</v>
      </c>
      <c r="E33" s="65" t="s">
        <v>97</v>
      </c>
      <c r="F33" s="65" t="s">
        <v>170</v>
      </c>
      <c r="G33" s="65" t="s">
        <v>186</v>
      </c>
      <c r="H33" s="63">
        <v>240</v>
      </c>
      <c r="I33" s="50">
        <f>'Приложение 2'!J34</f>
        <v>0.7</v>
      </c>
      <c r="J33" s="50">
        <f>'Приложение 2'!K34</f>
        <v>0.7</v>
      </c>
      <c r="K33" s="50">
        <f>'Приложение 2'!L34</f>
        <v>0.7</v>
      </c>
    </row>
    <row r="34" spans="1:11" ht="60" x14ac:dyDescent="0.2">
      <c r="A34" s="63" t="s">
        <v>187</v>
      </c>
      <c r="B34" s="139" t="s">
        <v>166</v>
      </c>
      <c r="C34" s="139" t="s">
        <v>188</v>
      </c>
      <c r="D34" s="65"/>
      <c r="E34" s="65"/>
      <c r="F34" s="65"/>
      <c r="G34" s="65"/>
      <c r="H34" s="63"/>
      <c r="I34" s="66">
        <f t="shared" ref="I34:K38" si="4">I35</f>
        <v>4.3</v>
      </c>
      <c r="J34" s="66">
        <f t="shared" si="4"/>
        <v>4.3</v>
      </c>
      <c r="K34" s="66">
        <f t="shared" si="4"/>
        <v>4.3</v>
      </c>
    </row>
    <row r="35" spans="1:11" ht="36" x14ac:dyDescent="0.2">
      <c r="A35" s="63" t="s">
        <v>189</v>
      </c>
      <c r="B35" s="65" t="s">
        <v>166</v>
      </c>
      <c r="C35" s="65" t="s">
        <v>188</v>
      </c>
      <c r="D35" s="65" t="s">
        <v>190</v>
      </c>
      <c r="E35" s="65"/>
      <c r="F35" s="65"/>
      <c r="G35" s="65"/>
      <c r="H35" s="63"/>
      <c r="I35" s="50">
        <f t="shared" si="4"/>
        <v>4.3</v>
      </c>
      <c r="J35" s="50">
        <f t="shared" si="4"/>
        <v>4.3</v>
      </c>
      <c r="K35" s="50">
        <f t="shared" si="4"/>
        <v>4.3</v>
      </c>
    </row>
    <row r="36" spans="1:11" ht="48" x14ac:dyDescent="0.2">
      <c r="A36" s="63" t="s">
        <v>191</v>
      </c>
      <c r="B36" s="65" t="s">
        <v>166</v>
      </c>
      <c r="C36" s="65" t="s">
        <v>188</v>
      </c>
      <c r="D36" s="65" t="s">
        <v>190</v>
      </c>
      <c r="E36" s="65" t="s">
        <v>89</v>
      </c>
      <c r="F36" s="65"/>
      <c r="G36" s="65"/>
      <c r="H36" s="63"/>
      <c r="I36" s="50">
        <f t="shared" si="4"/>
        <v>4.3</v>
      </c>
      <c r="J36" s="50">
        <f t="shared" si="4"/>
        <v>4.3</v>
      </c>
      <c r="K36" s="50">
        <f t="shared" si="4"/>
        <v>4.3</v>
      </c>
    </row>
    <row r="37" spans="1:11" ht="99.75" customHeight="1" x14ac:dyDescent="0.2">
      <c r="A37" s="63" t="s">
        <v>192</v>
      </c>
      <c r="B37" s="65" t="s">
        <v>166</v>
      </c>
      <c r="C37" s="65" t="s">
        <v>188</v>
      </c>
      <c r="D37" s="65" t="s">
        <v>190</v>
      </c>
      <c r="E37" s="65" t="s">
        <v>89</v>
      </c>
      <c r="F37" s="65" t="s">
        <v>170</v>
      </c>
      <c r="G37" s="65" t="s">
        <v>193</v>
      </c>
      <c r="H37" s="63"/>
      <c r="I37" s="50">
        <f t="shared" si="4"/>
        <v>4.3</v>
      </c>
      <c r="J37" s="50">
        <f t="shared" si="4"/>
        <v>4.3</v>
      </c>
      <c r="K37" s="50">
        <f t="shared" si="4"/>
        <v>4.3</v>
      </c>
    </row>
    <row r="38" spans="1:11" x14ac:dyDescent="0.2">
      <c r="A38" s="63" t="s">
        <v>194</v>
      </c>
      <c r="B38" s="65" t="s">
        <v>166</v>
      </c>
      <c r="C38" s="65" t="s">
        <v>188</v>
      </c>
      <c r="D38" s="65" t="s">
        <v>190</v>
      </c>
      <c r="E38" s="65" t="s">
        <v>89</v>
      </c>
      <c r="F38" s="65" t="s">
        <v>170</v>
      </c>
      <c r="G38" s="65" t="s">
        <v>193</v>
      </c>
      <c r="H38" s="63">
        <v>500</v>
      </c>
      <c r="I38" s="50">
        <f t="shared" si="4"/>
        <v>4.3</v>
      </c>
      <c r="J38" s="50">
        <f t="shared" si="4"/>
        <v>4.3</v>
      </c>
      <c r="K38" s="50">
        <f t="shared" si="4"/>
        <v>4.3</v>
      </c>
    </row>
    <row r="39" spans="1:11" x14ac:dyDescent="0.2">
      <c r="A39" s="63" t="s">
        <v>195</v>
      </c>
      <c r="B39" s="65" t="s">
        <v>166</v>
      </c>
      <c r="C39" s="65" t="s">
        <v>188</v>
      </c>
      <c r="D39" s="65" t="s">
        <v>190</v>
      </c>
      <c r="E39" s="65" t="s">
        <v>89</v>
      </c>
      <c r="F39" s="65" t="s">
        <v>170</v>
      </c>
      <c r="G39" s="65" t="s">
        <v>193</v>
      </c>
      <c r="H39" s="63">
        <v>540</v>
      </c>
      <c r="I39" s="50">
        <f>'Приложение 2'!J40</f>
        <v>4.3</v>
      </c>
      <c r="J39" s="50">
        <f>'Приложение 2'!K40</f>
        <v>4.3</v>
      </c>
      <c r="K39" s="50">
        <f>'Приложение 2'!L40</f>
        <v>4.3</v>
      </c>
    </row>
    <row r="40" spans="1:11" x14ac:dyDescent="0.2">
      <c r="A40" s="67" t="s">
        <v>196</v>
      </c>
      <c r="B40" s="65" t="s">
        <v>166</v>
      </c>
      <c r="C40" s="65" t="s">
        <v>162</v>
      </c>
      <c r="D40" s="139"/>
      <c r="E40" s="139"/>
      <c r="F40" s="139"/>
      <c r="G40" s="139"/>
      <c r="H40" s="140"/>
      <c r="I40" s="50">
        <f t="shared" ref="I40:K44" si="5">I41</f>
        <v>10</v>
      </c>
      <c r="J40" s="50">
        <f t="shared" si="5"/>
        <v>10</v>
      </c>
      <c r="K40" s="50">
        <f t="shared" si="5"/>
        <v>10</v>
      </c>
    </row>
    <row r="41" spans="1:11" ht="36" x14ac:dyDescent="0.2">
      <c r="A41" s="63" t="s">
        <v>189</v>
      </c>
      <c r="B41" s="65" t="s">
        <v>166</v>
      </c>
      <c r="C41" s="65" t="s">
        <v>162</v>
      </c>
      <c r="D41" s="65" t="s">
        <v>190</v>
      </c>
      <c r="E41" s="65" t="s">
        <v>169</v>
      </c>
      <c r="F41" s="65"/>
      <c r="G41" s="65"/>
      <c r="H41" s="63"/>
      <c r="I41" s="50">
        <f t="shared" si="5"/>
        <v>10</v>
      </c>
      <c r="J41" s="50">
        <f t="shared" si="5"/>
        <v>10</v>
      </c>
      <c r="K41" s="50">
        <f t="shared" si="5"/>
        <v>10</v>
      </c>
    </row>
    <row r="42" spans="1:11" ht="48" x14ac:dyDescent="0.2">
      <c r="A42" s="63" t="s">
        <v>191</v>
      </c>
      <c r="B42" s="65" t="s">
        <v>166</v>
      </c>
      <c r="C42" s="65" t="s">
        <v>162</v>
      </c>
      <c r="D42" s="65" t="s">
        <v>190</v>
      </c>
      <c r="E42" s="65" t="s">
        <v>89</v>
      </c>
      <c r="F42" s="65"/>
      <c r="G42" s="65"/>
      <c r="H42" s="63"/>
      <c r="I42" s="50">
        <f t="shared" si="5"/>
        <v>10</v>
      </c>
      <c r="J42" s="50">
        <f t="shared" si="5"/>
        <v>10</v>
      </c>
      <c r="K42" s="50">
        <f t="shared" si="5"/>
        <v>10</v>
      </c>
    </row>
    <row r="43" spans="1:11" ht="48" x14ac:dyDescent="0.2">
      <c r="A43" s="63" t="s">
        <v>11</v>
      </c>
      <c r="B43" s="65" t="s">
        <v>166</v>
      </c>
      <c r="C43" s="65" t="s">
        <v>162</v>
      </c>
      <c r="D43" s="65" t="s">
        <v>190</v>
      </c>
      <c r="E43" s="65" t="s">
        <v>89</v>
      </c>
      <c r="F43" s="65" t="s">
        <v>170</v>
      </c>
      <c r="G43" s="65" t="s">
        <v>197</v>
      </c>
      <c r="H43" s="138"/>
      <c r="I43" s="50">
        <f t="shared" si="5"/>
        <v>10</v>
      </c>
      <c r="J43" s="50">
        <f t="shared" si="5"/>
        <v>10</v>
      </c>
      <c r="K43" s="50">
        <f t="shared" si="5"/>
        <v>10</v>
      </c>
    </row>
    <row r="44" spans="1:11" x14ac:dyDescent="0.2">
      <c r="A44" s="63" t="s">
        <v>183</v>
      </c>
      <c r="B44" s="65" t="s">
        <v>166</v>
      </c>
      <c r="C44" s="65" t="s">
        <v>162</v>
      </c>
      <c r="D44" s="65" t="s">
        <v>190</v>
      </c>
      <c r="E44" s="65" t="s">
        <v>89</v>
      </c>
      <c r="F44" s="65" t="s">
        <v>170</v>
      </c>
      <c r="G44" s="65" t="s">
        <v>197</v>
      </c>
      <c r="H44" s="138">
        <v>800</v>
      </c>
      <c r="I44" s="50">
        <f t="shared" si="5"/>
        <v>10</v>
      </c>
      <c r="J44" s="50">
        <f t="shared" si="5"/>
        <v>10</v>
      </c>
      <c r="K44" s="50">
        <f t="shared" si="5"/>
        <v>10</v>
      </c>
    </row>
    <row r="45" spans="1:11" x14ac:dyDescent="0.2">
      <c r="A45" s="63" t="s">
        <v>198</v>
      </c>
      <c r="B45" s="65" t="s">
        <v>166</v>
      </c>
      <c r="C45" s="65" t="s">
        <v>162</v>
      </c>
      <c r="D45" s="65" t="s">
        <v>190</v>
      </c>
      <c r="E45" s="65" t="s">
        <v>89</v>
      </c>
      <c r="F45" s="65" t="s">
        <v>170</v>
      </c>
      <c r="G45" s="65" t="s">
        <v>197</v>
      </c>
      <c r="H45" s="63">
        <v>870</v>
      </c>
      <c r="I45" s="50">
        <f>'Приложение 2'!J46</f>
        <v>10</v>
      </c>
      <c r="J45" s="50">
        <f>'Приложение 2'!K46</f>
        <v>10</v>
      </c>
      <c r="K45" s="50">
        <f>'Приложение 2'!L46</f>
        <v>10</v>
      </c>
    </row>
    <row r="46" spans="1:11" x14ac:dyDescent="0.2">
      <c r="A46" s="90" t="s">
        <v>199</v>
      </c>
      <c r="B46" s="141" t="s">
        <v>168</v>
      </c>
      <c r="C46" s="65"/>
      <c r="D46" s="65"/>
      <c r="E46" s="65"/>
      <c r="F46" s="65"/>
      <c r="G46" s="65"/>
      <c r="H46" s="63"/>
      <c r="I46" s="66">
        <f t="shared" ref="I46:K49" si="6">I47</f>
        <v>89.8</v>
      </c>
      <c r="J46" s="66">
        <f t="shared" si="6"/>
        <v>92.8</v>
      </c>
      <c r="K46" s="66">
        <f t="shared" si="6"/>
        <v>96</v>
      </c>
    </row>
    <row r="47" spans="1:11" ht="24" x14ac:dyDescent="0.2">
      <c r="A47" s="92" t="s">
        <v>200</v>
      </c>
      <c r="B47" s="91" t="s">
        <v>168</v>
      </c>
      <c r="C47" s="65" t="s">
        <v>201</v>
      </c>
      <c r="D47" s="65"/>
      <c r="E47" s="65"/>
      <c r="F47" s="65"/>
      <c r="G47" s="88"/>
      <c r="H47" s="63"/>
      <c r="I47" s="50">
        <f t="shared" si="6"/>
        <v>89.8</v>
      </c>
      <c r="J47" s="50">
        <f t="shared" si="6"/>
        <v>92.8</v>
      </c>
      <c r="K47" s="50">
        <f t="shared" si="6"/>
        <v>96</v>
      </c>
    </row>
    <row r="48" spans="1:11" ht="36" x14ac:dyDescent="0.2">
      <c r="A48" s="63" t="s">
        <v>189</v>
      </c>
      <c r="B48" s="91" t="s">
        <v>168</v>
      </c>
      <c r="C48" s="65" t="s">
        <v>201</v>
      </c>
      <c r="D48" s="65" t="s">
        <v>190</v>
      </c>
      <c r="E48" s="65"/>
      <c r="F48" s="65"/>
      <c r="G48" s="88"/>
      <c r="H48" s="63"/>
      <c r="I48" s="50">
        <f t="shared" si="6"/>
        <v>89.8</v>
      </c>
      <c r="J48" s="50">
        <f t="shared" si="6"/>
        <v>92.8</v>
      </c>
      <c r="K48" s="50">
        <f t="shared" si="6"/>
        <v>96</v>
      </c>
    </row>
    <row r="49" spans="1:11" ht="48" x14ac:dyDescent="0.2">
      <c r="A49" s="63" t="s">
        <v>191</v>
      </c>
      <c r="B49" s="91" t="s">
        <v>168</v>
      </c>
      <c r="C49" s="65" t="s">
        <v>201</v>
      </c>
      <c r="D49" s="65" t="s">
        <v>190</v>
      </c>
      <c r="E49" s="65" t="s">
        <v>89</v>
      </c>
      <c r="F49" s="65"/>
      <c r="G49" s="88"/>
      <c r="H49" s="63"/>
      <c r="I49" s="50">
        <f t="shared" si="6"/>
        <v>89.8</v>
      </c>
      <c r="J49" s="50">
        <f t="shared" si="6"/>
        <v>92.8</v>
      </c>
      <c r="K49" s="50">
        <f t="shared" si="6"/>
        <v>96</v>
      </c>
    </row>
    <row r="50" spans="1:11" ht="60" x14ac:dyDescent="0.2">
      <c r="A50" s="89" t="s">
        <v>84</v>
      </c>
      <c r="B50" s="91" t="s">
        <v>168</v>
      </c>
      <c r="C50" s="65" t="s">
        <v>201</v>
      </c>
      <c r="D50" s="65" t="s">
        <v>190</v>
      </c>
      <c r="E50" s="65" t="s">
        <v>89</v>
      </c>
      <c r="F50" s="65" t="s">
        <v>170</v>
      </c>
      <c r="G50" s="88" t="s">
        <v>204</v>
      </c>
      <c r="H50" s="63"/>
      <c r="I50" s="50">
        <f>I51+I53</f>
        <v>89.8</v>
      </c>
      <c r="J50" s="50">
        <f>J51+J53</f>
        <v>92.8</v>
      </c>
      <c r="K50" s="50">
        <f>K51+K53</f>
        <v>96</v>
      </c>
    </row>
    <row r="51" spans="1:11" ht="96" x14ac:dyDescent="0.2">
      <c r="A51" s="63" t="s">
        <v>172</v>
      </c>
      <c r="B51" s="91" t="s">
        <v>168</v>
      </c>
      <c r="C51" s="65" t="s">
        <v>201</v>
      </c>
      <c r="D51" s="65" t="s">
        <v>190</v>
      </c>
      <c r="E51" s="65" t="s">
        <v>89</v>
      </c>
      <c r="F51" s="65" t="s">
        <v>170</v>
      </c>
      <c r="G51" s="88" t="s">
        <v>204</v>
      </c>
      <c r="H51" s="63">
        <v>100</v>
      </c>
      <c r="I51" s="50">
        <f>I52</f>
        <v>82.3</v>
      </c>
      <c r="J51" s="50">
        <f>J52</f>
        <v>82.645200000000003</v>
      </c>
      <c r="K51" s="50">
        <f>K52</f>
        <v>81.9452</v>
      </c>
    </row>
    <row r="52" spans="1:11" ht="36" x14ac:dyDescent="0.2">
      <c r="A52" s="63" t="s">
        <v>173</v>
      </c>
      <c r="B52" s="91" t="s">
        <v>168</v>
      </c>
      <c r="C52" s="65" t="s">
        <v>201</v>
      </c>
      <c r="D52" s="65" t="s">
        <v>190</v>
      </c>
      <c r="E52" s="65" t="s">
        <v>89</v>
      </c>
      <c r="F52" s="65" t="s">
        <v>170</v>
      </c>
      <c r="G52" s="88" t="s">
        <v>204</v>
      </c>
      <c r="H52" s="63">
        <v>120</v>
      </c>
      <c r="I52" s="50">
        <f>'Приложение 2'!J53</f>
        <v>82.3</v>
      </c>
      <c r="J52" s="50">
        <f>'Приложение 2'!K53</f>
        <v>82.645200000000003</v>
      </c>
      <c r="K52" s="50">
        <f>'Приложение 2'!L53</f>
        <v>81.9452</v>
      </c>
    </row>
    <row r="53" spans="1:11" ht="36" x14ac:dyDescent="0.2">
      <c r="A53" s="77" t="s">
        <v>181</v>
      </c>
      <c r="B53" s="91" t="s">
        <v>168</v>
      </c>
      <c r="C53" s="65" t="s">
        <v>201</v>
      </c>
      <c r="D53" s="65" t="s">
        <v>190</v>
      </c>
      <c r="E53" s="65" t="s">
        <v>89</v>
      </c>
      <c r="F53" s="65" t="s">
        <v>170</v>
      </c>
      <c r="G53" s="88" t="s">
        <v>204</v>
      </c>
      <c r="H53" s="63">
        <v>200</v>
      </c>
      <c r="I53" s="50">
        <f>I54</f>
        <v>7.5</v>
      </c>
      <c r="J53" s="50">
        <f>J54</f>
        <v>10.1548</v>
      </c>
      <c r="K53" s="50">
        <f>K54</f>
        <v>14.0548</v>
      </c>
    </row>
    <row r="54" spans="1:11" ht="36" x14ac:dyDescent="0.2">
      <c r="A54" s="63" t="s">
        <v>182</v>
      </c>
      <c r="B54" s="91" t="s">
        <v>168</v>
      </c>
      <c r="C54" s="65" t="s">
        <v>201</v>
      </c>
      <c r="D54" s="65" t="s">
        <v>190</v>
      </c>
      <c r="E54" s="65" t="s">
        <v>89</v>
      </c>
      <c r="F54" s="65" t="s">
        <v>170</v>
      </c>
      <c r="G54" s="88" t="s">
        <v>204</v>
      </c>
      <c r="H54" s="63">
        <v>240</v>
      </c>
      <c r="I54" s="50">
        <f>'Приложение 2'!J55</f>
        <v>7.5</v>
      </c>
      <c r="J54" s="50">
        <f>'Приложение 2'!K55</f>
        <v>10.1548</v>
      </c>
      <c r="K54" s="50">
        <f>'Приложение 2'!L55</f>
        <v>14.0548</v>
      </c>
    </row>
    <row r="55" spans="1:11" s="273" customFormat="1" ht="24" x14ac:dyDescent="0.2">
      <c r="A55" s="257" t="s">
        <v>237</v>
      </c>
      <c r="B55" s="258" t="s">
        <v>201</v>
      </c>
      <c r="C55" s="259"/>
      <c r="D55" s="259"/>
      <c r="E55" s="259"/>
      <c r="F55" s="259"/>
      <c r="G55" s="259"/>
      <c r="H55" s="260"/>
      <c r="I55" s="66">
        <f t="shared" ref="I55:I60" si="7">I56</f>
        <v>5</v>
      </c>
      <c r="J55" s="66">
        <f t="shared" ref="J55:K60" si="8">J56</f>
        <v>5</v>
      </c>
      <c r="K55" s="66">
        <f t="shared" si="8"/>
        <v>5</v>
      </c>
    </row>
    <row r="56" spans="1:11" ht="48" x14ac:dyDescent="0.2">
      <c r="A56" s="261" t="s">
        <v>238</v>
      </c>
      <c r="B56" s="262" t="s">
        <v>201</v>
      </c>
      <c r="C56" s="256" t="s">
        <v>161</v>
      </c>
      <c r="D56" s="256"/>
      <c r="E56" s="256"/>
      <c r="F56" s="256"/>
      <c r="G56" s="256"/>
      <c r="H56" s="255"/>
      <c r="I56" s="50">
        <f t="shared" si="7"/>
        <v>5</v>
      </c>
      <c r="J56" s="50">
        <f t="shared" si="8"/>
        <v>5</v>
      </c>
      <c r="K56" s="50">
        <f t="shared" si="8"/>
        <v>5</v>
      </c>
    </row>
    <row r="57" spans="1:11" ht="36" x14ac:dyDescent="0.2">
      <c r="A57" s="263" t="s">
        <v>202</v>
      </c>
      <c r="B57" s="262" t="s">
        <v>201</v>
      </c>
      <c r="C57" s="256" t="s">
        <v>161</v>
      </c>
      <c r="D57" s="256" t="s">
        <v>190</v>
      </c>
      <c r="E57" s="256"/>
      <c r="F57" s="256"/>
      <c r="G57" s="256"/>
      <c r="H57" s="255"/>
      <c r="I57" s="50">
        <f t="shared" si="7"/>
        <v>5</v>
      </c>
      <c r="J57" s="50">
        <f t="shared" si="8"/>
        <v>5</v>
      </c>
      <c r="K57" s="50">
        <f t="shared" si="8"/>
        <v>5</v>
      </c>
    </row>
    <row r="58" spans="1:11" ht="48" x14ac:dyDescent="0.2">
      <c r="A58" s="263" t="s">
        <v>203</v>
      </c>
      <c r="B58" s="262" t="s">
        <v>201</v>
      </c>
      <c r="C58" s="256" t="s">
        <v>161</v>
      </c>
      <c r="D58" s="256" t="s">
        <v>190</v>
      </c>
      <c r="E58" s="256" t="s">
        <v>89</v>
      </c>
      <c r="F58" s="256"/>
      <c r="G58" s="256"/>
      <c r="H58" s="255"/>
      <c r="I58" s="50">
        <f t="shared" si="7"/>
        <v>5</v>
      </c>
      <c r="J58" s="50">
        <f t="shared" si="8"/>
        <v>5</v>
      </c>
      <c r="K58" s="50">
        <f t="shared" si="8"/>
        <v>5</v>
      </c>
    </row>
    <row r="59" spans="1:11" ht="24" x14ac:dyDescent="0.2">
      <c r="A59" s="261" t="s">
        <v>239</v>
      </c>
      <c r="B59" s="262" t="s">
        <v>201</v>
      </c>
      <c r="C59" s="256" t="s">
        <v>161</v>
      </c>
      <c r="D59" s="256" t="s">
        <v>190</v>
      </c>
      <c r="E59" s="256" t="s">
        <v>89</v>
      </c>
      <c r="F59" s="256" t="s">
        <v>170</v>
      </c>
      <c r="G59" s="256" t="s">
        <v>240</v>
      </c>
      <c r="H59" s="255"/>
      <c r="I59" s="50">
        <f t="shared" si="7"/>
        <v>5</v>
      </c>
      <c r="J59" s="50">
        <f t="shared" si="8"/>
        <v>5</v>
      </c>
      <c r="K59" s="50">
        <f t="shared" si="8"/>
        <v>5</v>
      </c>
    </row>
    <row r="60" spans="1:11" ht="36" x14ac:dyDescent="0.2">
      <c r="A60" s="261" t="s">
        <v>181</v>
      </c>
      <c r="B60" s="262" t="s">
        <v>201</v>
      </c>
      <c r="C60" s="256" t="s">
        <v>161</v>
      </c>
      <c r="D60" s="256" t="s">
        <v>190</v>
      </c>
      <c r="E60" s="256" t="s">
        <v>89</v>
      </c>
      <c r="F60" s="256" t="s">
        <v>170</v>
      </c>
      <c r="G60" s="256" t="s">
        <v>240</v>
      </c>
      <c r="H60" s="255">
        <v>200</v>
      </c>
      <c r="I60" s="50">
        <f t="shared" si="7"/>
        <v>5</v>
      </c>
      <c r="J60" s="50">
        <f t="shared" si="8"/>
        <v>5</v>
      </c>
      <c r="K60" s="50">
        <f t="shared" si="8"/>
        <v>5</v>
      </c>
    </row>
    <row r="61" spans="1:11" ht="36" x14ac:dyDescent="0.2">
      <c r="A61" s="255" t="s">
        <v>182</v>
      </c>
      <c r="B61" s="262" t="s">
        <v>201</v>
      </c>
      <c r="C61" s="256" t="s">
        <v>161</v>
      </c>
      <c r="D61" s="256" t="s">
        <v>190</v>
      </c>
      <c r="E61" s="256" t="s">
        <v>89</v>
      </c>
      <c r="F61" s="256" t="s">
        <v>170</v>
      </c>
      <c r="G61" s="256" t="s">
        <v>240</v>
      </c>
      <c r="H61" s="255">
        <v>244</v>
      </c>
      <c r="I61" s="50">
        <f>'Приложение 2'!J62</f>
        <v>5</v>
      </c>
      <c r="J61" s="50">
        <f>'Приложение 2'!K62</f>
        <v>5</v>
      </c>
      <c r="K61" s="50">
        <f>'Приложение 2'!L62</f>
        <v>5</v>
      </c>
    </row>
    <row r="62" spans="1:11" x14ac:dyDescent="0.2">
      <c r="A62" s="63" t="s">
        <v>205</v>
      </c>
      <c r="B62" s="139" t="s">
        <v>175</v>
      </c>
      <c r="C62" s="65"/>
      <c r="D62" s="65"/>
      <c r="E62" s="65"/>
      <c r="F62" s="65"/>
      <c r="G62" s="65"/>
      <c r="H62" s="63"/>
      <c r="I62" s="50">
        <f>I63+I76+I72+I67</f>
        <v>15708.3</v>
      </c>
      <c r="J62" s="50">
        <f>J63+J76</f>
        <v>1</v>
      </c>
      <c r="K62" s="50">
        <f>K63+K76</f>
        <v>1</v>
      </c>
    </row>
    <row r="63" spans="1:11" ht="24" x14ac:dyDescent="0.2">
      <c r="A63" s="63" t="s">
        <v>206</v>
      </c>
      <c r="B63" s="65" t="s">
        <v>175</v>
      </c>
      <c r="C63" s="65" t="s">
        <v>207</v>
      </c>
      <c r="D63" s="65"/>
      <c r="E63" s="65"/>
      <c r="F63" s="65"/>
      <c r="G63" s="65"/>
      <c r="H63" s="138"/>
      <c r="I63" s="50">
        <f>I64</f>
        <v>15246.5</v>
      </c>
      <c r="J63" s="50">
        <f>J64</f>
        <v>0</v>
      </c>
      <c r="K63" s="50">
        <f>K64</f>
        <v>0</v>
      </c>
    </row>
    <row r="64" spans="1:11" ht="84" x14ac:dyDescent="0.2">
      <c r="A64" s="48" t="s">
        <v>228</v>
      </c>
      <c r="B64" s="45" t="s">
        <v>175</v>
      </c>
      <c r="C64" s="45" t="s">
        <v>207</v>
      </c>
      <c r="D64" s="45" t="s">
        <v>175</v>
      </c>
      <c r="E64" s="45" t="s">
        <v>89</v>
      </c>
      <c r="F64" s="45" t="s">
        <v>224</v>
      </c>
      <c r="G64" s="45" t="s">
        <v>229</v>
      </c>
      <c r="H64" s="63"/>
      <c r="I64" s="50">
        <f t="shared" ref="I64:K65" si="9">I65</f>
        <v>15246.5</v>
      </c>
      <c r="J64" s="50">
        <f t="shared" si="9"/>
        <v>0</v>
      </c>
      <c r="K64" s="50">
        <f t="shared" si="9"/>
        <v>0</v>
      </c>
    </row>
    <row r="65" spans="1:11" ht="66.75" customHeight="1" x14ac:dyDescent="0.2">
      <c r="A65" s="131" t="s">
        <v>226</v>
      </c>
      <c r="B65" s="45" t="s">
        <v>175</v>
      </c>
      <c r="C65" s="45" t="s">
        <v>207</v>
      </c>
      <c r="D65" s="45" t="s">
        <v>175</v>
      </c>
      <c r="E65" s="45" t="s">
        <v>89</v>
      </c>
      <c r="F65" s="45" t="s">
        <v>224</v>
      </c>
      <c r="G65" s="45" t="s">
        <v>229</v>
      </c>
      <c r="H65" s="63">
        <v>400</v>
      </c>
      <c r="I65" s="50">
        <f t="shared" si="9"/>
        <v>15246.5</v>
      </c>
      <c r="J65" s="50">
        <f t="shared" si="9"/>
        <v>0</v>
      </c>
      <c r="K65" s="50">
        <f t="shared" si="9"/>
        <v>0</v>
      </c>
    </row>
    <row r="66" spans="1:11" x14ac:dyDescent="0.2">
      <c r="A66" s="77" t="s">
        <v>227</v>
      </c>
      <c r="B66" s="46" t="s">
        <v>175</v>
      </c>
      <c r="C66" s="46" t="s">
        <v>207</v>
      </c>
      <c r="D66" s="46" t="s">
        <v>175</v>
      </c>
      <c r="E66" s="46" t="s">
        <v>89</v>
      </c>
      <c r="F66" s="46" t="s">
        <v>224</v>
      </c>
      <c r="G66" s="46" t="s">
        <v>229</v>
      </c>
      <c r="H66" s="77">
        <v>410</v>
      </c>
      <c r="I66" s="50">
        <f>'Приложение 2'!J70</f>
        <v>15246.5</v>
      </c>
      <c r="J66" s="50">
        <f>'Приложение 2'!K70</f>
        <v>0</v>
      </c>
      <c r="K66" s="50">
        <f>'Приложение 2'!L70</f>
        <v>0</v>
      </c>
    </row>
    <row r="67" spans="1:11" ht="96" x14ac:dyDescent="0.2">
      <c r="A67" s="135" t="s">
        <v>230</v>
      </c>
      <c r="B67" s="45" t="s">
        <v>175</v>
      </c>
      <c r="C67" s="45" t="s">
        <v>207</v>
      </c>
      <c r="D67" s="45" t="s">
        <v>56</v>
      </c>
      <c r="E67" s="45"/>
      <c r="F67" s="45"/>
      <c r="G67" s="45"/>
      <c r="H67" s="48"/>
      <c r="I67" s="50">
        <f t="shared" ref="I67:K70" si="10">I68</f>
        <v>460.8</v>
      </c>
      <c r="J67" s="50">
        <f t="shared" si="10"/>
        <v>1396.4</v>
      </c>
      <c r="K67" s="50">
        <f t="shared" si="10"/>
        <v>1588.7</v>
      </c>
    </row>
    <row r="68" spans="1:11" ht="108" x14ac:dyDescent="0.2">
      <c r="A68" s="63" t="s">
        <v>242</v>
      </c>
      <c r="B68" s="47" t="s">
        <v>175</v>
      </c>
      <c r="C68" s="47" t="s">
        <v>207</v>
      </c>
      <c r="D68" s="47" t="s">
        <v>56</v>
      </c>
      <c r="E68" s="47" t="s">
        <v>169</v>
      </c>
      <c r="F68" s="47" t="s">
        <v>166</v>
      </c>
      <c r="G68" s="47"/>
      <c r="H68" s="142"/>
      <c r="I68" s="50">
        <f t="shared" si="10"/>
        <v>460.8</v>
      </c>
      <c r="J68" s="50">
        <f t="shared" si="10"/>
        <v>1396.4</v>
      </c>
      <c r="K68" s="50">
        <f t="shared" si="10"/>
        <v>1588.7</v>
      </c>
    </row>
    <row r="69" spans="1:11" ht="264" x14ac:dyDescent="0.2">
      <c r="A69" s="63" t="s">
        <v>214</v>
      </c>
      <c r="B69" s="47" t="s">
        <v>175</v>
      </c>
      <c r="C69" s="47" t="s">
        <v>207</v>
      </c>
      <c r="D69" s="47" t="s">
        <v>56</v>
      </c>
      <c r="E69" s="47" t="s">
        <v>169</v>
      </c>
      <c r="F69" s="47" t="s">
        <v>166</v>
      </c>
      <c r="G69" s="45" t="s">
        <v>208</v>
      </c>
      <c r="H69" s="143"/>
      <c r="I69" s="50">
        <f t="shared" si="10"/>
        <v>460.8</v>
      </c>
      <c r="J69" s="50">
        <f t="shared" si="10"/>
        <v>1396.4</v>
      </c>
      <c r="K69" s="50">
        <f t="shared" si="10"/>
        <v>1588.7</v>
      </c>
    </row>
    <row r="70" spans="1:11" ht="36" x14ac:dyDescent="0.2">
      <c r="A70" s="77" t="s">
        <v>181</v>
      </c>
      <c r="B70" s="47" t="s">
        <v>175</v>
      </c>
      <c r="C70" s="47" t="s">
        <v>207</v>
      </c>
      <c r="D70" s="47" t="s">
        <v>56</v>
      </c>
      <c r="E70" s="47" t="s">
        <v>169</v>
      </c>
      <c r="F70" s="47" t="s">
        <v>166</v>
      </c>
      <c r="G70" s="45" t="s">
        <v>208</v>
      </c>
      <c r="H70" s="143">
        <v>200</v>
      </c>
      <c r="I70" s="50">
        <f t="shared" si="10"/>
        <v>460.8</v>
      </c>
      <c r="J70" s="50">
        <f t="shared" si="10"/>
        <v>1396.4</v>
      </c>
      <c r="K70" s="50">
        <f t="shared" si="10"/>
        <v>1588.7</v>
      </c>
    </row>
    <row r="71" spans="1:11" ht="36" x14ac:dyDescent="0.2">
      <c r="A71" s="63" t="s">
        <v>182</v>
      </c>
      <c r="B71" s="47" t="s">
        <v>175</v>
      </c>
      <c r="C71" s="47" t="s">
        <v>207</v>
      </c>
      <c r="D71" s="47" t="s">
        <v>56</v>
      </c>
      <c r="E71" s="47" t="s">
        <v>169</v>
      </c>
      <c r="F71" s="47" t="s">
        <v>166</v>
      </c>
      <c r="G71" s="45" t="s">
        <v>208</v>
      </c>
      <c r="H71" s="143">
        <v>240</v>
      </c>
      <c r="I71" s="50">
        <f>'Приложение 2'!J75</f>
        <v>460.8</v>
      </c>
      <c r="J71" s="50">
        <f>'Приложение 2'!K75</f>
        <v>1396.4</v>
      </c>
      <c r="K71" s="50">
        <f>'Приложение 2'!L75</f>
        <v>1588.7</v>
      </c>
    </row>
    <row r="72" spans="1:11" ht="37.5" customHeight="1" x14ac:dyDescent="0.2">
      <c r="A72" s="63" t="s">
        <v>265</v>
      </c>
      <c r="B72" s="47" t="s">
        <v>175</v>
      </c>
      <c r="C72" s="47" t="s">
        <v>207</v>
      </c>
      <c r="D72" s="47" t="s">
        <v>56</v>
      </c>
      <c r="E72" s="47" t="s">
        <v>169</v>
      </c>
      <c r="F72" s="47" t="s">
        <v>166</v>
      </c>
      <c r="G72" s="45"/>
      <c r="H72" s="143"/>
      <c r="I72" s="50">
        <f>I73</f>
        <v>0</v>
      </c>
      <c r="J72" s="50"/>
      <c r="K72" s="50"/>
    </row>
    <row r="73" spans="1:11" ht="50.25" customHeight="1" x14ac:dyDescent="0.2">
      <c r="A73" s="77" t="s">
        <v>264</v>
      </c>
      <c r="B73" s="47" t="s">
        <v>175</v>
      </c>
      <c r="C73" s="47" t="s">
        <v>207</v>
      </c>
      <c r="D73" s="47" t="s">
        <v>56</v>
      </c>
      <c r="E73" s="47" t="s">
        <v>169</v>
      </c>
      <c r="F73" s="47" t="s">
        <v>166</v>
      </c>
      <c r="G73" s="45" t="s">
        <v>263</v>
      </c>
      <c r="H73" s="143"/>
      <c r="I73" s="50">
        <f>I74</f>
        <v>0</v>
      </c>
      <c r="J73" s="50"/>
      <c r="K73" s="50"/>
    </row>
    <row r="74" spans="1:11" ht="36" x14ac:dyDescent="0.2">
      <c r="A74" s="77" t="s">
        <v>181</v>
      </c>
      <c r="B74" s="47" t="s">
        <v>175</v>
      </c>
      <c r="C74" s="47" t="s">
        <v>207</v>
      </c>
      <c r="D74" s="47" t="s">
        <v>56</v>
      </c>
      <c r="E74" s="47" t="s">
        <v>169</v>
      </c>
      <c r="F74" s="47" t="s">
        <v>166</v>
      </c>
      <c r="G74" s="45" t="s">
        <v>263</v>
      </c>
      <c r="H74" s="143">
        <v>200</v>
      </c>
      <c r="I74" s="50">
        <f>I75</f>
        <v>0</v>
      </c>
      <c r="J74" s="50"/>
      <c r="K74" s="50"/>
    </row>
    <row r="75" spans="1:11" ht="36" x14ac:dyDescent="0.2">
      <c r="A75" s="63" t="s">
        <v>182</v>
      </c>
      <c r="B75" s="47" t="s">
        <v>175</v>
      </c>
      <c r="C75" s="47" t="s">
        <v>207</v>
      </c>
      <c r="D75" s="47" t="s">
        <v>56</v>
      </c>
      <c r="E75" s="47" t="s">
        <v>169</v>
      </c>
      <c r="F75" s="47" t="s">
        <v>166</v>
      </c>
      <c r="G75" s="45" t="s">
        <v>263</v>
      </c>
      <c r="H75" s="143">
        <v>240</v>
      </c>
      <c r="I75" s="50">
        <f>'Приложение 2'!J79</f>
        <v>0</v>
      </c>
      <c r="J75" s="50"/>
      <c r="K75" s="50"/>
    </row>
    <row r="76" spans="1:11" ht="24" x14ac:dyDescent="0.2">
      <c r="A76" s="63" t="s">
        <v>209</v>
      </c>
      <c r="B76" s="65" t="s">
        <v>175</v>
      </c>
      <c r="C76" s="65" t="s">
        <v>163</v>
      </c>
      <c r="D76" s="65"/>
      <c r="E76" s="65"/>
      <c r="F76" s="65"/>
      <c r="G76" s="88"/>
      <c r="H76" s="63"/>
      <c r="I76" s="50">
        <f t="shared" ref="I76:K80" si="11">I77</f>
        <v>1</v>
      </c>
      <c r="J76" s="50">
        <f t="shared" si="11"/>
        <v>1</v>
      </c>
      <c r="K76" s="50">
        <f t="shared" si="11"/>
        <v>1</v>
      </c>
    </row>
    <row r="77" spans="1:11" ht="36" x14ac:dyDescent="0.2">
      <c r="A77" s="63" t="s">
        <v>189</v>
      </c>
      <c r="B77" s="65" t="s">
        <v>175</v>
      </c>
      <c r="C77" s="65" t="s">
        <v>163</v>
      </c>
      <c r="D77" s="65" t="s">
        <v>190</v>
      </c>
      <c r="E77" s="65"/>
      <c r="F77" s="65"/>
      <c r="G77" s="65"/>
      <c r="H77" s="63"/>
      <c r="I77" s="50">
        <f t="shared" si="11"/>
        <v>1</v>
      </c>
      <c r="J77" s="50">
        <f t="shared" si="11"/>
        <v>1</v>
      </c>
      <c r="K77" s="50">
        <f t="shared" si="11"/>
        <v>1</v>
      </c>
    </row>
    <row r="78" spans="1:11" ht="48" x14ac:dyDescent="0.2">
      <c r="A78" s="63" t="s">
        <v>191</v>
      </c>
      <c r="B78" s="65" t="s">
        <v>175</v>
      </c>
      <c r="C78" s="65" t="s">
        <v>163</v>
      </c>
      <c r="D78" s="65" t="s">
        <v>190</v>
      </c>
      <c r="E78" s="65" t="s">
        <v>89</v>
      </c>
      <c r="F78" s="65"/>
      <c r="G78" s="139"/>
      <c r="H78" s="63"/>
      <c r="I78" s="50">
        <f t="shared" si="11"/>
        <v>1</v>
      </c>
      <c r="J78" s="50">
        <f t="shared" si="11"/>
        <v>1</v>
      </c>
      <c r="K78" s="50">
        <f t="shared" si="11"/>
        <v>1</v>
      </c>
    </row>
    <row r="79" spans="1:11" ht="176.25" customHeight="1" x14ac:dyDescent="0.2">
      <c r="A79" s="87" t="s">
        <v>220</v>
      </c>
      <c r="B79" s="88" t="s">
        <v>175</v>
      </c>
      <c r="C79" s="88" t="s">
        <v>163</v>
      </c>
      <c r="D79" s="88" t="s">
        <v>190</v>
      </c>
      <c r="E79" s="88" t="s">
        <v>89</v>
      </c>
      <c r="F79" s="88" t="s">
        <v>170</v>
      </c>
      <c r="G79" s="88" t="s">
        <v>30</v>
      </c>
      <c r="H79" s="67"/>
      <c r="I79" s="50">
        <f t="shared" si="11"/>
        <v>1</v>
      </c>
      <c r="J79" s="50">
        <f t="shared" si="11"/>
        <v>1</v>
      </c>
      <c r="K79" s="50">
        <f t="shared" si="11"/>
        <v>1</v>
      </c>
    </row>
    <row r="80" spans="1:11" ht="36" x14ac:dyDescent="0.2">
      <c r="A80" s="77" t="s">
        <v>181</v>
      </c>
      <c r="B80" s="65" t="s">
        <v>175</v>
      </c>
      <c r="C80" s="65" t="s">
        <v>163</v>
      </c>
      <c r="D80" s="65" t="s">
        <v>190</v>
      </c>
      <c r="E80" s="65" t="s">
        <v>89</v>
      </c>
      <c r="F80" s="65" t="s">
        <v>170</v>
      </c>
      <c r="G80" s="65" t="s">
        <v>30</v>
      </c>
      <c r="H80" s="63">
        <v>200</v>
      </c>
      <c r="I80" s="50">
        <f t="shared" si="11"/>
        <v>1</v>
      </c>
      <c r="J80" s="50">
        <f t="shared" si="11"/>
        <v>1</v>
      </c>
      <c r="K80" s="50">
        <f t="shared" si="11"/>
        <v>1</v>
      </c>
    </row>
    <row r="81" spans="1:11" ht="36" x14ac:dyDescent="0.2">
      <c r="A81" s="63" t="s">
        <v>182</v>
      </c>
      <c r="B81" s="65" t="s">
        <v>175</v>
      </c>
      <c r="C81" s="65" t="s">
        <v>163</v>
      </c>
      <c r="D81" s="65" t="s">
        <v>190</v>
      </c>
      <c r="E81" s="65" t="s">
        <v>89</v>
      </c>
      <c r="F81" s="65" t="s">
        <v>170</v>
      </c>
      <c r="G81" s="65" t="s">
        <v>30</v>
      </c>
      <c r="H81" s="137">
        <v>240</v>
      </c>
      <c r="I81" s="50">
        <f>'Приложение 2'!J85</f>
        <v>1</v>
      </c>
      <c r="J81" s="50">
        <f>'Приложение 2'!K85</f>
        <v>1</v>
      </c>
      <c r="K81" s="50">
        <f>'Приложение 2'!L85</f>
        <v>1</v>
      </c>
    </row>
    <row r="82" spans="1:11" x14ac:dyDescent="0.2">
      <c r="A82" s="274" t="s">
        <v>31</v>
      </c>
      <c r="B82" s="139" t="s">
        <v>32</v>
      </c>
      <c r="C82" s="139"/>
      <c r="D82" s="139"/>
      <c r="E82" s="139"/>
      <c r="F82" s="139"/>
      <c r="G82" s="144"/>
      <c r="H82" s="140"/>
      <c r="I82" s="66">
        <f>I83+I98</f>
        <v>7727.9000000000005</v>
      </c>
      <c r="J82" s="66">
        <f>J83+J98</f>
        <v>117.50000000000001</v>
      </c>
      <c r="K82" s="66">
        <f>K83+K98</f>
        <v>84.000000000000014</v>
      </c>
    </row>
    <row r="83" spans="1:11" x14ac:dyDescent="0.2">
      <c r="A83" s="63" t="s">
        <v>33</v>
      </c>
      <c r="B83" s="65" t="s">
        <v>32</v>
      </c>
      <c r="C83" s="65" t="s">
        <v>168</v>
      </c>
      <c r="D83" s="65"/>
      <c r="E83" s="65"/>
      <c r="F83" s="65"/>
      <c r="G83" s="88"/>
      <c r="H83" s="63"/>
      <c r="I83" s="66">
        <f>I84+I90</f>
        <v>6324.9000000000005</v>
      </c>
      <c r="J83" s="66">
        <f>J90</f>
        <v>2</v>
      </c>
      <c r="K83" s="66">
        <f>K90</f>
        <v>2</v>
      </c>
    </row>
    <row r="84" spans="1:11" ht="60" x14ac:dyDescent="0.2">
      <c r="A84" s="48" t="s">
        <v>216</v>
      </c>
      <c r="B84" s="65" t="s">
        <v>32</v>
      </c>
      <c r="C84" s="65" t="s">
        <v>168</v>
      </c>
      <c r="D84" s="65" t="s">
        <v>175</v>
      </c>
      <c r="E84" s="65"/>
      <c r="F84" s="65"/>
      <c r="G84" s="88"/>
      <c r="H84" s="63"/>
      <c r="I84" s="66">
        <f>I85</f>
        <v>6322.9000000000005</v>
      </c>
      <c r="J84" s="66"/>
      <c r="K84" s="66"/>
    </row>
    <row r="85" spans="1:11" ht="24" x14ac:dyDescent="0.2">
      <c r="A85" s="48" t="s">
        <v>222</v>
      </c>
      <c r="B85" s="65" t="s">
        <v>32</v>
      </c>
      <c r="C85" s="65" t="s">
        <v>168</v>
      </c>
      <c r="D85" s="65" t="s">
        <v>175</v>
      </c>
      <c r="E85" s="65" t="s">
        <v>89</v>
      </c>
      <c r="F85" s="65"/>
      <c r="G85" s="88"/>
      <c r="H85" s="63"/>
      <c r="I85" s="66">
        <f>I86</f>
        <v>6322.9000000000005</v>
      </c>
      <c r="J85" s="66"/>
      <c r="K85" s="66"/>
    </row>
    <row r="86" spans="1:11" x14ac:dyDescent="0.2">
      <c r="A86" s="48" t="s">
        <v>223</v>
      </c>
      <c r="B86" s="65" t="s">
        <v>32</v>
      </c>
      <c r="C86" s="65" t="s">
        <v>168</v>
      </c>
      <c r="D86" s="65" t="s">
        <v>175</v>
      </c>
      <c r="E86" s="65" t="s">
        <v>89</v>
      </c>
      <c r="F86" s="65" t="s">
        <v>224</v>
      </c>
      <c r="G86" s="88"/>
      <c r="H86" s="63"/>
      <c r="I86" s="66">
        <f>I87</f>
        <v>6322.9000000000005</v>
      </c>
      <c r="J86" s="66"/>
      <c r="K86" s="66"/>
    </row>
    <row r="87" spans="1:11" ht="108" x14ac:dyDescent="0.2">
      <c r="A87" s="275" t="s">
        <v>217</v>
      </c>
      <c r="B87" s="45" t="s">
        <v>32</v>
      </c>
      <c r="C87" s="45" t="s">
        <v>168</v>
      </c>
      <c r="D87" s="45" t="s">
        <v>175</v>
      </c>
      <c r="E87" s="45" t="s">
        <v>89</v>
      </c>
      <c r="F87" s="45" t="s">
        <v>224</v>
      </c>
      <c r="G87" s="45" t="s">
        <v>218</v>
      </c>
      <c r="H87" s="275"/>
      <c r="I87" s="66">
        <f>I88</f>
        <v>6322.9000000000005</v>
      </c>
      <c r="J87" s="66"/>
      <c r="K87" s="66"/>
    </row>
    <row r="88" spans="1:11" ht="36" x14ac:dyDescent="0.2">
      <c r="A88" s="276" t="s">
        <v>226</v>
      </c>
      <c r="B88" s="45" t="s">
        <v>32</v>
      </c>
      <c r="C88" s="45" t="s">
        <v>168</v>
      </c>
      <c r="D88" s="45" t="s">
        <v>175</v>
      </c>
      <c r="E88" s="45" t="s">
        <v>89</v>
      </c>
      <c r="F88" s="45" t="s">
        <v>224</v>
      </c>
      <c r="G88" s="45" t="s">
        <v>218</v>
      </c>
      <c r="H88" s="275">
        <v>400</v>
      </c>
      <c r="I88" s="66">
        <f>I89</f>
        <v>6322.9000000000005</v>
      </c>
      <c r="J88" s="66"/>
      <c r="K88" s="66"/>
    </row>
    <row r="89" spans="1:11" x14ac:dyDescent="0.2">
      <c r="A89" s="276" t="s">
        <v>227</v>
      </c>
      <c r="B89" s="45" t="s">
        <v>32</v>
      </c>
      <c r="C89" s="45" t="s">
        <v>168</v>
      </c>
      <c r="D89" s="45" t="s">
        <v>175</v>
      </c>
      <c r="E89" s="45" t="s">
        <v>89</v>
      </c>
      <c r="F89" s="45" t="s">
        <v>224</v>
      </c>
      <c r="G89" s="45" t="s">
        <v>218</v>
      </c>
      <c r="H89" s="275">
        <v>410</v>
      </c>
      <c r="I89" s="66">
        <f>'Приложение 2'!J93</f>
        <v>6322.9000000000005</v>
      </c>
      <c r="J89" s="66">
        <v>0</v>
      </c>
      <c r="K89" s="66">
        <v>0</v>
      </c>
    </row>
    <row r="90" spans="1:11" ht="36" x14ac:dyDescent="0.2">
      <c r="A90" s="63" t="s">
        <v>189</v>
      </c>
      <c r="B90" s="65" t="s">
        <v>32</v>
      </c>
      <c r="C90" s="65" t="s">
        <v>168</v>
      </c>
      <c r="D90" s="65" t="s">
        <v>190</v>
      </c>
      <c r="E90" s="65"/>
      <c r="F90" s="65"/>
      <c r="G90" s="88"/>
      <c r="H90" s="63"/>
      <c r="I90" s="50">
        <f>I91</f>
        <v>2</v>
      </c>
      <c r="J90" s="50">
        <f>J91</f>
        <v>2</v>
      </c>
      <c r="K90" s="50">
        <f>K91</f>
        <v>2</v>
      </c>
    </row>
    <row r="91" spans="1:11" ht="48" x14ac:dyDescent="0.2">
      <c r="A91" s="63" t="s">
        <v>191</v>
      </c>
      <c r="B91" s="65" t="s">
        <v>32</v>
      </c>
      <c r="C91" s="65" t="s">
        <v>168</v>
      </c>
      <c r="D91" s="65" t="s">
        <v>190</v>
      </c>
      <c r="E91" s="65" t="s">
        <v>89</v>
      </c>
      <c r="F91" s="65" t="s">
        <v>170</v>
      </c>
      <c r="G91" s="88"/>
      <c r="H91" s="63"/>
      <c r="I91" s="50">
        <f>I92+I95</f>
        <v>2</v>
      </c>
      <c r="J91" s="50">
        <f>J92+J95</f>
        <v>2</v>
      </c>
      <c r="K91" s="50">
        <f>K92+K95</f>
        <v>2</v>
      </c>
    </row>
    <row r="92" spans="1:11" ht="87.75" customHeight="1" x14ac:dyDescent="0.2">
      <c r="A92" s="85" t="s">
        <v>86</v>
      </c>
      <c r="B92" s="65" t="s">
        <v>32</v>
      </c>
      <c r="C92" s="65" t="s">
        <v>168</v>
      </c>
      <c r="D92" s="65" t="s">
        <v>190</v>
      </c>
      <c r="E92" s="65" t="s">
        <v>89</v>
      </c>
      <c r="F92" s="65" t="s">
        <v>170</v>
      </c>
      <c r="G92" s="65" t="s">
        <v>34</v>
      </c>
      <c r="H92" s="63"/>
      <c r="I92" s="50">
        <f t="shared" ref="I92:K93" si="12">I93</f>
        <v>1</v>
      </c>
      <c r="J92" s="50">
        <f t="shared" si="12"/>
        <v>1</v>
      </c>
      <c r="K92" s="50">
        <f t="shared" si="12"/>
        <v>1</v>
      </c>
    </row>
    <row r="93" spans="1:11" ht="36" x14ac:dyDescent="0.2">
      <c r="A93" s="77" t="s">
        <v>181</v>
      </c>
      <c r="B93" s="65" t="s">
        <v>32</v>
      </c>
      <c r="C93" s="65" t="s">
        <v>168</v>
      </c>
      <c r="D93" s="65" t="s">
        <v>190</v>
      </c>
      <c r="E93" s="65" t="s">
        <v>89</v>
      </c>
      <c r="F93" s="65" t="s">
        <v>170</v>
      </c>
      <c r="G93" s="65" t="s">
        <v>34</v>
      </c>
      <c r="H93" s="63">
        <v>200</v>
      </c>
      <c r="I93" s="50">
        <f t="shared" si="12"/>
        <v>1</v>
      </c>
      <c r="J93" s="50">
        <f t="shared" si="12"/>
        <v>1</v>
      </c>
      <c r="K93" s="50">
        <f t="shared" si="12"/>
        <v>1</v>
      </c>
    </row>
    <row r="94" spans="1:11" ht="36" x14ac:dyDescent="0.2">
      <c r="A94" s="63" t="s">
        <v>182</v>
      </c>
      <c r="B94" s="65" t="s">
        <v>32</v>
      </c>
      <c r="C94" s="65" t="s">
        <v>168</v>
      </c>
      <c r="D94" s="65" t="s">
        <v>190</v>
      </c>
      <c r="E94" s="65" t="s">
        <v>89</v>
      </c>
      <c r="F94" s="65" t="s">
        <v>170</v>
      </c>
      <c r="G94" s="65" t="s">
        <v>34</v>
      </c>
      <c r="H94" s="63">
        <v>240</v>
      </c>
      <c r="I94" s="50">
        <f>'Приложение 2'!J98</f>
        <v>1</v>
      </c>
      <c r="J94" s="50">
        <f>'Приложение 2'!K98</f>
        <v>1</v>
      </c>
      <c r="K94" s="50">
        <f>'Приложение 2'!L98</f>
        <v>1</v>
      </c>
    </row>
    <row r="95" spans="1:11" ht="72" x14ac:dyDescent="0.2">
      <c r="A95" s="63" t="s">
        <v>87</v>
      </c>
      <c r="B95" s="65" t="s">
        <v>32</v>
      </c>
      <c r="C95" s="65" t="s">
        <v>168</v>
      </c>
      <c r="D95" s="65" t="s">
        <v>190</v>
      </c>
      <c r="E95" s="65" t="s">
        <v>89</v>
      </c>
      <c r="F95" s="65" t="s">
        <v>170</v>
      </c>
      <c r="G95" s="65" t="s">
        <v>35</v>
      </c>
      <c r="H95" s="63"/>
      <c r="I95" s="50">
        <f t="shared" ref="I95:K96" si="13">I96</f>
        <v>1</v>
      </c>
      <c r="J95" s="50">
        <f t="shared" si="13"/>
        <v>1</v>
      </c>
      <c r="K95" s="50">
        <f t="shared" si="13"/>
        <v>1</v>
      </c>
    </row>
    <row r="96" spans="1:11" ht="36" x14ac:dyDescent="0.2">
      <c r="A96" s="77" t="s">
        <v>181</v>
      </c>
      <c r="B96" s="65" t="s">
        <v>32</v>
      </c>
      <c r="C96" s="65" t="s">
        <v>168</v>
      </c>
      <c r="D96" s="65" t="s">
        <v>190</v>
      </c>
      <c r="E96" s="65" t="s">
        <v>89</v>
      </c>
      <c r="F96" s="65" t="s">
        <v>170</v>
      </c>
      <c r="G96" s="65" t="s">
        <v>35</v>
      </c>
      <c r="H96" s="63">
        <v>200</v>
      </c>
      <c r="I96" s="50">
        <f t="shared" si="13"/>
        <v>1</v>
      </c>
      <c r="J96" s="50">
        <f t="shared" si="13"/>
        <v>1</v>
      </c>
      <c r="K96" s="50">
        <f t="shared" si="13"/>
        <v>1</v>
      </c>
    </row>
    <row r="97" spans="1:11" ht="36" x14ac:dyDescent="0.2">
      <c r="A97" s="63" t="s">
        <v>182</v>
      </c>
      <c r="B97" s="65" t="s">
        <v>32</v>
      </c>
      <c r="C97" s="65" t="s">
        <v>168</v>
      </c>
      <c r="D97" s="65" t="s">
        <v>190</v>
      </c>
      <c r="E97" s="65" t="s">
        <v>89</v>
      </c>
      <c r="F97" s="65" t="s">
        <v>170</v>
      </c>
      <c r="G97" s="65" t="s">
        <v>35</v>
      </c>
      <c r="H97" s="63">
        <v>240</v>
      </c>
      <c r="I97" s="50">
        <f>'Приложение 2'!J101</f>
        <v>1</v>
      </c>
      <c r="J97" s="50">
        <f>'Приложение 2'!K101</f>
        <v>1</v>
      </c>
      <c r="K97" s="50">
        <f>'Приложение 2'!L101</f>
        <v>1</v>
      </c>
    </row>
    <row r="98" spans="1:11" x14ac:dyDescent="0.2">
      <c r="A98" s="63" t="s">
        <v>36</v>
      </c>
      <c r="B98" s="65" t="s">
        <v>32</v>
      </c>
      <c r="C98" s="65" t="s">
        <v>201</v>
      </c>
      <c r="D98" s="65"/>
      <c r="E98" s="65"/>
      <c r="F98" s="65"/>
      <c r="G98" s="88"/>
      <c r="H98" s="63"/>
      <c r="I98" s="50">
        <f>I105+I110+I99</f>
        <v>1403</v>
      </c>
      <c r="J98" s="50">
        <f>J105+J110</f>
        <v>115.50000000000001</v>
      </c>
      <c r="K98" s="50">
        <f>K105+K110</f>
        <v>82.000000000000014</v>
      </c>
    </row>
    <row r="99" spans="1:11" s="131" customFormat="1" ht="60" x14ac:dyDescent="0.2">
      <c r="A99" s="277" t="s">
        <v>245</v>
      </c>
      <c r="B99" s="65" t="s">
        <v>32</v>
      </c>
      <c r="C99" s="65" t="s">
        <v>201</v>
      </c>
      <c r="D99" s="65" t="s">
        <v>250</v>
      </c>
      <c r="E99" s="65"/>
      <c r="F99" s="65"/>
      <c r="G99" s="65"/>
      <c r="H99" s="63"/>
      <c r="I99" s="196">
        <f>I100</f>
        <v>1075.7</v>
      </c>
      <c r="J99" s="196"/>
      <c r="K99" s="196"/>
    </row>
    <row r="100" spans="1:11" s="131" customFormat="1" ht="36" x14ac:dyDescent="0.2">
      <c r="A100" s="277" t="s">
        <v>246</v>
      </c>
      <c r="B100" s="65" t="s">
        <v>32</v>
      </c>
      <c r="C100" s="65" t="s">
        <v>201</v>
      </c>
      <c r="D100" s="65" t="s">
        <v>250</v>
      </c>
      <c r="E100" s="65" t="s">
        <v>89</v>
      </c>
      <c r="F100" s="65"/>
      <c r="G100" s="65"/>
      <c r="H100" s="63"/>
      <c r="I100" s="196">
        <f>I101</f>
        <v>1075.7</v>
      </c>
      <c r="J100" s="196"/>
      <c r="K100" s="196"/>
    </row>
    <row r="101" spans="1:11" s="131" customFormat="1" ht="36" x14ac:dyDescent="0.2">
      <c r="A101" s="277" t="s">
        <v>247</v>
      </c>
      <c r="B101" s="65" t="s">
        <v>32</v>
      </c>
      <c r="C101" s="65" t="s">
        <v>201</v>
      </c>
      <c r="D101" s="65" t="s">
        <v>250</v>
      </c>
      <c r="E101" s="65" t="s">
        <v>89</v>
      </c>
      <c r="F101" s="65" t="s">
        <v>166</v>
      </c>
      <c r="G101" s="65"/>
      <c r="H101" s="63"/>
      <c r="I101" s="196">
        <f>I103</f>
        <v>1075.7</v>
      </c>
      <c r="J101" s="196"/>
      <c r="K101" s="196"/>
    </row>
    <row r="102" spans="1:11" s="131" customFormat="1" ht="24" x14ac:dyDescent="0.2">
      <c r="A102" s="277" t="s">
        <v>261</v>
      </c>
      <c r="B102" s="65" t="s">
        <v>32</v>
      </c>
      <c r="C102" s="65" t="s">
        <v>201</v>
      </c>
      <c r="D102" s="65" t="s">
        <v>250</v>
      </c>
      <c r="E102" s="65" t="s">
        <v>89</v>
      </c>
      <c r="F102" s="65" t="s">
        <v>166</v>
      </c>
      <c r="G102" s="65" t="s">
        <v>251</v>
      </c>
      <c r="H102" s="63"/>
      <c r="I102" s="196">
        <f>I103</f>
        <v>1075.7</v>
      </c>
      <c r="J102" s="196"/>
      <c r="K102" s="196"/>
    </row>
    <row r="103" spans="1:11" s="131" customFormat="1" ht="36" x14ac:dyDescent="0.2">
      <c r="A103" s="278" t="s">
        <v>248</v>
      </c>
      <c r="B103" s="65" t="s">
        <v>32</v>
      </c>
      <c r="C103" s="65" t="s">
        <v>201</v>
      </c>
      <c r="D103" s="65" t="s">
        <v>250</v>
      </c>
      <c r="E103" s="65" t="s">
        <v>89</v>
      </c>
      <c r="F103" s="65" t="s">
        <v>166</v>
      </c>
      <c r="G103" s="65" t="s">
        <v>251</v>
      </c>
      <c r="H103" s="63">
        <v>200</v>
      </c>
      <c r="I103" s="196">
        <f>I104</f>
        <v>1075.7</v>
      </c>
      <c r="J103" s="196"/>
      <c r="K103" s="196"/>
    </row>
    <row r="104" spans="1:11" s="131" customFormat="1" ht="36" x14ac:dyDescent="0.2">
      <c r="A104" s="278" t="s">
        <v>249</v>
      </c>
      <c r="B104" s="65" t="s">
        <v>32</v>
      </c>
      <c r="C104" s="65" t="s">
        <v>201</v>
      </c>
      <c r="D104" s="65" t="s">
        <v>250</v>
      </c>
      <c r="E104" s="65" t="s">
        <v>89</v>
      </c>
      <c r="F104" s="65" t="s">
        <v>166</v>
      </c>
      <c r="G104" s="65" t="s">
        <v>251</v>
      </c>
      <c r="H104" s="63">
        <v>240</v>
      </c>
      <c r="I104" s="196">
        <f>'Приложение 2'!J108</f>
        <v>1075.7</v>
      </c>
      <c r="J104" s="196"/>
      <c r="K104" s="196"/>
    </row>
    <row r="105" spans="1:11" ht="36" x14ac:dyDescent="0.2">
      <c r="A105" s="63" t="s">
        <v>189</v>
      </c>
      <c r="B105" s="65" t="s">
        <v>32</v>
      </c>
      <c r="C105" s="65" t="s">
        <v>201</v>
      </c>
      <c r="D105" s="65" t="s">
        <v>190</v>
      </c>
      <c r="E105" s="65"/>
      <c r="F105" s="65"/>
      <c r="G105" s="88"/>
      <c r="H105" s="63"/>
      <c r="I105" s="50">
        <f>I106</f>
        <v>76</v>
      </c>
      <c r="J105" s="50">
        <f>J106</f>
        <v>76</v>
      </c>
      <c r="K105" s="50">
        <f>K106</f>
        <v>36.200000000000003</v>
      </c>
    </row>
    <row r="106" spans="1:11" ht="48" x14ac:dyDescent="0.2">
      <c r="A106" s="63" t="s">
        <v>191</v>
      </c>
      <c r="B106" s="91" t="s">
        <v>32</v>
      </c>
      <c r="C106" s="65" t="s">
        <v>201</v>
      </c>
      <c r="D106" s="65" t="s">
        <v>190</v>
      </c>
      <c r="E106" s="65" t="s">
        <v>89</v>
      </c>
      <c r="F106" s="65"/>
      <c r="G106" s="88"/>
      <c r="H106" s="63"/>
      <c r="I106" s="50">
        <f>I107+I113</f>
        <v>76</v>
      </c>
      <c r="J106" s="50">
        <f>J107+J113</f>
        <v>76</v>
      </c>
      <c r="K106" s="50">
        <f>K107+K113</f>
        <v>36.200000000000003</v>
      </c>
    </row>
    <row r="107" spans="1:11" x14ac:dyDescent="0.2">
      <c r="A107" s="84" t="s">
        <v>37</v>
      </c>
      <c r="B107" s="91" t="s">
        <v>32</v>
      </c>
      <c r="C107" s="65" t="s">
        <v>201</v>
      </c>
      <c r="D107" s="65" t="s">
        <v>190</v>
      </c>
      <c r="E107" s="65" t="s">
        <v>89</v>
      </c>
      <c r="F107" s="65" t="s">
        <v>170</v>
      </c>
      <c r="G107" s="88" t="s">
        <v>38</v>
      </c>
      <c r="H107" s="63"/>
      <c r="I107" s="50">
        <f t="shared" ref="I107:K108" si="14">I108</f>
        <v>75</v>
      </c>
      <c r="J107" s="50">
        <f t="shared" si="14"/>
        <v>75</v>
      </c>
      <c r="K107" s="50">
        <f t="shared" si="14"/>
        <v>35.200000000000003</v>
      </c>
    </row>
    <row r="108" spans="1:11" ht="36" x14ac:dyDescent="0.2">
      <c r="A108" s="77" t="s">
        <v>181</v>
      </c>
      <c r="B108" s="91" t="s">
        <v>32</v>
      </c>
      <c r="C108" s="65" t="s">
        <v>201</v>
      </c>
      <c r="D108" s="65" t="s">
        <v>190</v>
      </c>
      <c r="E108" s="65" t="s">
        <v>89</v>
      </c>
      <c r="F108" s="65" t="s">
        <v>170</v>
      </c>
      <c r="G108" s="88" t="s">
        <v>38</v>
      </c>
      <c r="H108" s="63">
        <v>200</v>
      </c>
      <c r="I108" s="50">
        <f t="shared" si="14"/>
        <v>75</v>
      </c>
      <c r="J108" s="50">
        <f t="shared" si="14"/>
        <v>75</v>
      </c>
      <c r="K108" s="50">
        <f t="shared" si="14"/>
        <v>35.200000000000003</v>
      </c>
    </row>
    <row r="109" spans="1:11" ht="36" x14ac:dyDescent="0.2">
      <c r="A109" s="63" t="s">
        <v>182</v>
      </c>
      <c r="B109" s="91" t="s">
        <v>32</v>
      </c>
      <c r="C109" s="65" t="s">
        <v>201</v>
      </c>
      <c r="D109" s="65" t="s">
        <v>190</v>
      </c>
      <c r="E109" s="65" t="s">
        <v>89</v>
      </c>
      <c r="F109" s="65" t="s">
        <v>170</v>
      </c>
      <c r="G109" s="88" t="s">
        <v>38</v>
      </c>
      <c r="H109" s="63">
        <v>240</v>
      </c>
      <c r="I109" s="50">
        <f>'Приложение 2'!J113</f>
        <v>75</v>
      </c>
      <c r="J109" s="50">
        <f>'Приложение 2'!K113</f>
        <v>75</v>
      </c>
      <c r="K109" s="50">
        <f>'Приложение 2'!L113</f>
        <v>35.200000000000003</v>
      </c>
    </row>
    <row r="110" spans="1:11" ht="27" customHeight="1" x14ac:dyDescent="0.2">
      <c r="A110" s="84" t="s">
        <v>39</v>
      </c>
      <c r="B110" s="91" t="s">
        <v>32</v>
      </c>
      <c r="C110" s="65" t="s">
        <v>201</v>
      </c>
      <c r="D110" s="65" t="s">
        <v>190</v>
      </c>
      <c r="E110" s="65" t="s">
        <v>89</v>
      </c>
      <c r="F110" s="65" t="s">
        <v>170</v>
      </c>
      <c r="G110" s="88" t="s">
        <v>40</v>
      </c>
      <c r="H110" s="63"/>
      <c r="I110" s="50">
        <f t="shared" ref="I110:K111" si="15">I111</f>
        <v>251.3</v>
      </c>
      <c r="J110" s="50">
        <f t="shared" si="15"/>
        <v>39.500000000000014</v>
      </c>
      <c r="K110" s="50">
        <f t="shared" si="15"/>
        <v>45.800000000000011</v>
      </c>
    </row>
    <row r="111" spans="1:11" ht="36" x14ac:dyDescent="0.2">
      <c r="A111" s="77" t="s">
        <v>181</v>
      </c>
      <c r="B111" s="91" t="s">
        <v>32</v>
      </c>
      <c r="C111" s="65" t="s">
        <v>201</v>
      </c>
      <c r="D111" s="65" t="s">
        <v>190</v>
      </c>
      <c r="E111" s="65" t="s">
        <v>89</v>
      </c>
      <c r="F111" s="65" t="s">
        <v>170</v>
      </c>
      <c r="G111" s="88" t="s">
        <v>40</v>
      </c>
      <c r="H111" s="63">
        <v>200</v>
      </c>
      <c r="I111" s="50">
        <f t="shared" si="15"/>
        <v>251.3</v>
      </c>
      <c r="J111" s="50">
        <f t="shared" si="15"/>
        <v>39.500000000000014</v>
      </c>
      <c r="K111" s="50">
        <f t="shared" si="15"/>
        <v>45.800000000000011</v>
      </c>
    </row>
    <row r="112" spans="1:11" ht="36" x14ac:dyDescent="0.2">
      <c r="A112" s="63" t="s">
        <v>182</v>
      </c>
      <c r="B112" s="91" t="s">
        <v>32</v>
      </c>
      <c r="C112" s="65" t="s">
        <v>201</v>
      </c>
      <c r="D112" s="65" t="s">
        <v>190</v>
      </c>
      <c r="E112" s="65" t="s">
        <v>89</v>
      </c>
      <c r="F112" s="65" t="s">
        <v>170</v>
      </c>
      <c r="G112" s="88" t="s">
        <v>40</v>
      </c>
      <c r="H112" s="63">
        <v>240</v>
      </c>
      <c r="I112" s="50">
        <f>'Приложение 2'!J116</f>
        <v>251.3</v>
      </c>
      <c r="J112" s="50">
        <f>'Приложение 2'!K116</f>
        <v>39.500000000000014</v>
      </c>
      <c r="K112" s="50">
        <f>'Приложение 2'!L116</f>
        <v>45.800000000000011</v>
      </c>
    </row>
    <row r="113" spans="1:11" ht="108" x14ac:dyDescent="0.2">
      <c r="A113" s="85" t="s">
        <v>88</v>
      </c>
      <c r="B113" s="65" t="s">
        <v>32</v>
      </c>
      <c r="C113" s="65" t="s">
        <v>201</v>
      </c>
      <c r="D113" s="65" t="s">
        <v>190</v>
      </c>
      <c r="E113" s="65" t="s">
        <v>89</v>
      </c>
      <c r="F113" s="65" t="s">
        <v>170</v>
      </c>
      <c r="G113" s="88" t="s">
        <v>41</v>
      </c>
      <c r="H113" s="63"/>
      <c r="I113" s="50">
        <f t="shared" ref="I113:K114" si="16">I114</f>
        <v>1</v>
      </c>
      <c r="J113" s="50">
        <f t="shared" si="16"/>
        <v>1</v>
      </c>
      <c r="K113" s="50">
        <f t="shared" si="16"/>
        <v>1</v>
      </c>
    </row>
    <row r="114" spans="1:11" ht="36" x14ac:dyDescent="0.2">
      <c r="A114" s="77" t="s">
        <v>181</v>
      </c>
      <c r="B114" s="65" t="s">
        <v>32</v>
      </c>
      <c r="C114" s="65" t="s">
        <v>201</v>
      </c>
      <c r="D114" s="65" t="s">
        <v>190</v>
      </c>
      <c r="E114" s="65" t="s">
        <v>89</v>
      </c>
      <c r="F114" s="65" t="s">
        <v>170</v>
      </c>
      <c r="G114" s="88" t="s">
        <v>41</v>
      </c>
      <c r="H114" s="63">
        <v>200</v>
      </c>
      <c r="I114" s="50">
        <f t="shared" si="16"/>
        <v>1</v>
      </c>
      <c r="J114" s="50">
        <f t="shared" si="16"/>
        <v>1</v>
      </c>
      <c r="K114" s="50">
        <f t="shared" si="16"/>
        <v>1</v>
      </c>
    </row>
    <row r="115" spans="1:11" ht="36" x14ac:dyDescent="0.2">
      <c r="A115" s="63" t="s">
        <v>182</v>
      </c>
      <c r="B115" s="65" t="s">
        <v>32</v>
      </c>
      <c r="C115" s="65" t="s">
        <v>201</v>
      </c>
      <c r="D115" s="65" t="s">
        <v>190</v>
      </c>
      <c r="E115" s="65" t="s">
        <v>89</v>
      </c>
      <c r="F115" s="65" t="s">
        <v>170</v>
      </c>
      <c r="G115" s="88" t="s">
        <v>41</v>
      </c>
      <c r="H115" s="63">
        <v>240</v>
      </c>
      <c r="I115" s="50">
        <f>'Приложение 2'!J119</f>
        <v>1</v>
      </c>
      <c r="J115" s="50">
        <f>'Приложение 2'!K119</f>
        <v>1</v>
      </c>
      <c r="K115" s="50">
        <f>'Приложение 2'!L119</f>
        <v>1</v>
      </c>
    </row>
    <row r="116" spans="1:11" x14ac:dyDescent="0.2">
      <c r="A116" s="86" t="s">
        <v>42</v>
      </c>
      <c r="B116" s="139" t="s">
        <v>43</v>
      </c>
      <c r="C116" s="139"/>
      <c r="D116" s="139"/>
      <c r="E116" s="139"/>
      <c r="F116" s="139"/>
      <c r="G116" s="139"/>
      <c r="H116" s="63"/>
      <c r="I116" s="66">
        <f t="shared" ref="I116:I121" si="17">I117</f>
        <v>1</v>
      </c>
      <c r="J116" s="66">
        <f t="shared" ref="J116:J121" si="18">J117</f>
        <v>1</v>
      </c>
      <c r="K116" s="66">
        <f t="shared" ref="K116:K121" si="19">K117</f>
        <v>1</v>
      </c>
    </row>
    <row r="117" spans="1:11" x14ac:dyDescent="0.2">
      <c r="A117" s="63" t="s">
        <v>44</v>
      </c>
      <c r="B117" s="65" t="s">
        <v>43</v>
      </c>
      <c r="C117" s="65" t="s">
        <v>166</v>
      </c>
      <c r="D117" s="65"/>
      <c r="E117" s="65"/>
      <c r="F117" s="65"/>
      <c r="G117" s="65"/>
      <c r="H117" s="63"/>
      <c r="I117" s="50">
        <f>I118</f>
        <v>1</v>
      </c>
      <c r="J117" s="50">
        <f t="shared" si="18"/>
        <v>1</v>
      </c>
      <c r="K117" s="50">
        <f t="shared" si="19"/>
        <v>1</v>
      </c>
    </row>
    <row r="118" spans="1:11" ht="36" x14ac:dyDescent="0.2">
      <c r="A118" s="63" t="s">
        <v>189</v>
      </c>
      <c r="B118" s="65" t="s">
        <v>43</v>
      </c>
      <c r="C118" s="65" t="s">
        <v>166</v>
      </c>
      <c r="D118" s="65" t="s">
        <v>190</v>
      </c>
      <c r="E118" s="65"/>
      <c r="F118" s="65"/>
      <c r="G118" s="65"/>
      <c r="H118" s="63"/>
      <c r="I118" s="50">
        <f t="shared" si="17"/>
        <v>1</v>
      </c>
      <c r="J118" s="50">
        <f t="shared" si="18"/>
        <v>1</v>
      </c>
      <c r="K118" s="50">
        <f t="shared" si="19"/>
        <v>1</v>
      </c>
    </row>
    <row r="119" spans="1:11" ht="48" x14ac:dyDescent="0.2">
      <c r="A119" s="63" t="s">
        <v>191</v>
      </c>
      <c r="B119" s="65" t="s">
        <v>43</v>
      </c>
      <c r="C119" s="65" t="s">
        <v>166</v>
      </c>
      <c r="D119" s="65" t="s">
        <v>190</v>
      </c>
      <c r="E119" s="65" t="s">
        <v>89</v>
      </c>
      <c r="F119" s="65"/>
      <c r="G119" s="65"/>
      <c r="H119" s="63"/>
      <c r="I119" s="50">
        <f t="shared" si="17"/>
        <v>1</v>
      </c>
      <c r="J119" s="50">
        <f t="shared" si="18"/>
        <v>1</v>
      </c>
      <c r="K119" s="50">
        <f t="shared" si="19"/>
        <v>1</v>
      </c>
    </row>
    <row r="120" spans="1:11" ht="132" x14ac:dyDescent="0.2">
      <c r="A120" s="63" t="s">
        <v>0</v>
      </c>
      <c r="B120" s="65" t="s">
        <v>43</v>
      </c>
      <c r="C120" s="65" t="s">
        <v>166</v>
      </c>
      <c r="D120" s="65" t="s">
        <v>190</v>
      </c>
      <c r="E120" s="65" t="s">
        <v>89</v>
      </c>
      <c r="F120" s="65" t="s">
        <v>170</v>
      </c>
      <c r="G120" s="88" t="s">
        <v>46</v>
      </c>
      <c r="H120" s="63"/>
      <c r="I120" s="50">
        <f t="shared" si="17"/>
        <v>1</v>
      </c>
      <c r="J120" s="50">
        <f t="shared" si="18"/>
        <v>1</v>
      </c>
      <c r="K120" s="50">
        <f t="shared" si="19"/>
        <v>1</v>
      </c>
    </row>
    <row r="121" spans="1:11" ht="36" x14ac:dyDescent="0.2">
      <c r="A121" s="77" t="s">
        <v>181</v>
      </c>
      <c r="B121" s="65" t="s">
        <v>43</v>
      </c>
      <c r="C121" s="65" t="s">
        <v>166</v>
      </c>
      <c r="D121" s="65" t="s">
        <v>190</v>
      </c>
      <c r="E121" s="65" t="s">
        <v>89</v>
      </c>
      <c r="F121" s="65" t="s">
        <v>170</v>
      </c>
      <c r="G121" s="88" t="s">
        <v>46</v>
      </c>
      <c r="H121" s="63">
        <v>200</v>
      </c>
      <c r="I121" s="50">
        <f t="shared" si="17"/>
        <v>1</v>
      </c>
      <c r="J121" s="50">
        <f t="shared" si="18"/>
        <v>1</v>
      </c>
      <c r="K121" s="50">
        <f t="shared" si="19"/>
        <v>1</v>
      </c>
    </row>
    <row r="122" spans="1:11" ht="36" x14ac:dyDescent="0.2">
      <c r="A122" s="63" t="s">
        <v>182</v>
      </c>
      <c r="B122" s="65" t="s">
        <v>43</v>
      </c>
      <c r="C122" s="65" t="s">
        <v>166</v>
      </c>
      <c r="D122" s="65" t="s">
        <v>190</v>
      </c>
      <c r="E122" s="65" t="s">
        <v>89</v>
      </c>
      <c r="F122" s="65" t="s">
        <v>170</v>
      </c>
      <c r="G122" s="88" t="s">
        <v>46</v>
      </c>
      <c r="H122" s="63">
        <v>240</v>
      </c>
      <c r="I122" s="50">
        <f>'Приложение 2'!J127</f>
        <v>1</v>
      </c>
      <c r="J122" s="50">
        <f>'Приложение 2'!K127</f>
        <v>1</v>
      </c>
      <c r="K122" s="50">
        <f>'Приложение 2'!L127</f>
        <v>1</v>
      </c>
    </row>
    <row r="123" spans="1:11" x14ac:dyDescent="0.2">
      <c r="A123" s="65" t="s">
        <v>47</v>
      </c>
      <c r="B123" s="146" t="s">
        <v>161</v>
      </c>
      <c r="C123" s="146"/>
      <c r="D123" s="146"/>
      <c r="E123" s="146"/>
      <c r="F123" s="146"/>
      <c r="G123" s="147"/>
      <c r="H123" s="146"/>
      <c r="I123" s="66">
        <f t="shared" ref="I123:I128" si="20">I124</f>
        <v>337.3</v>
      </c>
      <c r="J123" s="66">
        <f t="shared" ref="J123:J128" si="21">J124</f>
        <v>349.7</v>
      </c>
      <c r="K123" s="66">
        <f t="shared" ref="K123:K128" si="22">K124</f>
        <v>361.7</v>
      </c>
    </row>
    <row r="124" spans="1:11" x14ac:dyDescent="0.2">
      <c r="A124" s="132" t="s">
        <v>48</v>
      </c>
      <c r="B124" s="148" t="s">
        <v>161</v>
      </c>
      <c r="C124" s="148" t="s">
        <v>166</v>
      </c>
      <c r="D124" s="148"/>
      <c r="E124" s="148"/>
      <c r="F124" s="148"/>
      <c r="G124" s="149"/>
      <c r="H124" s="148"/>
      <c r="I124" s="50">
        <f t="shared" si="20"/>
        <v>337.3</v>
      </c>
      <c r="J124" s="50">
        <f t="shared" si="21"/>
        <v>349.7</v>
      </c>
      <c r="K124" s="50">
        <f t="shared" si="22"/>
        <v>361.7</v>
      </c>
    </row>
    <row r="125" spans="1:11" ht="36" x14ac:dyDescent="0.2">
      <c r="A125" s="63" t="s">
        <v>189</v>
      </c>
      <c r="B125" s="148" t="s">
        <v>161</v>
      </c>
      <c r="C125" s="148" t="s">
        <v>166</v>
      </c>
      <c r="D125" s="279">
        <v>89</v>
      </c>
      <c r="E125" s="279"/>
      <c r="F125" s="279"/>
      <c r="G125" s="279"/>
      <c r="H125" s="279"/>
      <c r="I125" s="50">
        <f t="shared" si="20"/>
        <v>337.3</v>
      </c>
      <c r="J125" s="50">
        <f t="shared" si="21"/>
        <v>349.7</v>
      </c>
      <c r="K125" s="50">
        <f t="shared" si="22"/>
        <v>361.7</v>
      </c>
    </row>
    <row r="126" spans="1:11" ht="48" x14ac:dyDescent="0.2">
      <c r="A126" s="63" t="s">
        <v>191</v>
      </c>
      <c r="B126" s="148" t="s">
        <v>161</v>
      </c>
      <c r="C126" s="148" t="s">
        <v>166</v>
      </c>
      <c r="D126" s="279" t="s">
        <v>190</v>
      </c>
      <c r="E126" s="279">
        <v>1</v>
      </c>
      <c r="F126" s="279" t="s">
        <v>170</v>
      </c>
      <c r="G126" s="279"/>
      <c r="H126" s="279"/>
      <c r="I126" s="50">
        <f t="shared" si="20"/>
        <v>337.3</v>
      </c>
      <c r="J126" s="50">
        <f t="shared" si="21"/>
        <v>349.7</v>
      </c>
      <c r="K126" s="50">
        <f t="shared" si="22"/>
        <v>361.7</v>
      </c>
    </row>
    <row r="127" spans="1:11" ht="24" x14ac:dyDescent="0.2">
      <c r="A127" s="65" t="s">
        <v>49</v>
      </c>
      <c r="B127" s="148" t="s">
        <v>161</v>
      </c>
      <c r="C127" s="148" t="s">
        <v>166</v>
      </c>
      <c r="D127" s="279" t="s">
        <v>190</v>
      </c>
      <c r="E127" s="279">
        <v>1</v>
      </c>
      <c r="F127" s="279" t="s">
        <v>170</v>
      </c>
      <c r="G127" s="279" t="s">
        <v>50</v>
      </c>
      <c r="H127" s="279"/>
      <c r="I127" s="50">
        <f t="shared" si="20"/>
        <v>337.3</v>
      </c>
      <c r="J127" s="50">
        <f t="shared" si="21"/>
        <v>349.7</v>
      </c>
      <c r="K127" s="50">
        <f t="shared" si="22"/>
        <v>361.7</v>
      </c>
    </row>
    <row r="128" spans="1:11" ht="24" x14ac:dyDescent="0.2">
      <c r="A128" s="65" t="s">
        <v>51</v>
      </c>
      <c r="B128" s="148" t="s">
        <v>161</v>
      </c>
      <c r="C128" s="148" t="s">
        <v>166</v>
      </c>
      <c r="D128" s="279" t="s">
        <v>190</v>
      </c>
      <c r="E128" s="279">
        <v>1</v>
      </c>
      <c r="F128" s="279" t="s">
        <v>170</v>
      </c>
      <c r="G128" s="279" t="s">
        <v>50</v>
      </c>
      <c r="H128" s="279" t="s">
        <v>52</v>
      </c>
      <c r="I128" s="50">
        <f t="shared" si="20"/>
        <v>337.3</v>
      </c>
      <c r="J128" s="50">
        <f t="shared" si="21"/>
        <v>349.7</v>
      </c>
      <c r="K128" s="50">
        <f t="shared" si="22"/>
        <v>361.7</v>
      </c>
    </row>
    <row r="129" spans="1:11" ht="26.25" customHeight="1" x14ac:dyDescent="0.2">
      <c r="A129" s="132" t="s">
        <v>53</v>
      </c>
      <c r="B129" s="148" t="s">
        <v>161</v>
      </c>
      <c r="C129" s="148" t="s">
        <v>166</v>
      </c>
      <c r="D129" s="279" t="s">
        <v>190</v>
      </c>
      <c r="E129" s="279">
        <v>1</v>
      </c>
      <c r="F129" s="279" t="s">
        <v>170</v>
      </c>
      <c r="G129" s="279" t="s">
        <v>50</v>
      </c>
      <c r="H129" s="279" t="s">
        <v>54</v>
      </c>
      <c r="I129" s="50">
        <f>'Приложение 2'!J134</f>
        <v>337.3</v>
      </c>
      <c r="J129" s="50">
        <f>'Приложение 2'!K134</f>
        <v>349.7</v>
      </c>
      <c r="K129" s="50">
        <f>'Приложение 2'!L134</f>
        <v>361.7</v>
      </c>
    </row>
    <row r="130" spans="1:11" ht="24" x14ac:dyDescent="0.2">
      <c r="A130" s="280" t="s">
        <v>55</v>
      </c>
      <c r="B130" s="141" t="s">
        <v>56</v>
      </c>
      <c r="C130" s="139"/>
      <c r="D130" s="139"/>
      <c r="E130" s="139"/>
      <c r="F130" s="139"/>
      <c r="G130" s="139"/>
      <c r="H130" s="139"/>
      <c r="I130" s="66">
        <f t="shared" ref="I130:I135" si="23">I131</f>
        <v>5</v>
      </c>
      <c r="J130" s="66">
        <f t="shared" ref="J130:J135" si="24">J131</f>
        <v>5</v>
      </c>
      <c r="K130" s="66">
        <f t="shared" ref="K130:K135" si="25">K131</f>
        <v>5</v>
      </c>
    </row>
    <row r="131" spans="1:11" ht="24" x14ac:dyDescent="0.2">
      <c r="A131" s="280" t="s">
        <v>1</v>
      </c>
      <c r="B131" s="91" t="s">
        <v>56</v>
      </c>
      <c r="C131" s="65" t="s">
        <v>166</v>
      </c>
      <c r="D131" s="65"/>
      <c r="E131" s="65"/>
      <c r="F131" s="65"/>
      <c r="G131" s="65"/>
      <c r="H131" s="65"/>
      <c r="I131" s="50">
        <f t="shared" si="23"/>
        <v>5</v>
      </c>
      <c r="J131" s="50">
        <f t="shared" si="24"/>
        <v>5</v>
      </c>
      <c r="K131" s="50">
        <f t="shared" si="25"/>
        <v>5</v>
      </c>
    </row>
    <row r="132" spans="1:11" ht="36" x14ac:dyDescent="0.2">
      <c r="A132" s="85" t="s">
        <v>189</v>
      </c>
      <c r="B132" s="65" t="s">
        <v>56</v>
      </c>
      <c r="C132" s="65" t="s">
        <v>166</v>
      </c>
      <c r="D132" s="65" t="s">
        <v>190</v>
      </c>
      <c r="E132" s="65"/>
      <c r="F132" s="65"/>
      <c r="G132" s="65"/>
      <c r="H132" s="65"/>
      <c r="I132" s="50">
        <f t="shared" si="23"/>
        <v>5</v>
      </c>
      <c r="J132" s="50">
        <f t="shared" si="24"/>
        <v>5</v>
      </c>
      <c r="K132" s="50">
        <f t="shared" si="25"/>
        <v>5</v>
      </c>
    </row>
    <row r="133" spans="1:11" ht="48" x14ac:dyDescent="0.2">
      <c r="A133" s="63" t="s">
        <v>191</v>
      </c>
      <c r="B133" s="65" t="s">
        <v>56</v>
      </c>
      <c r="C133" s="65" t="s">
        <v>166</v>
      </c>
      <c r="D133" s="65" t="s">
        <v>190</v>
      </c>
      <c r="E133" s="65" t="s">
        <v>89</v>
      </c>
      <c r="F133" s="65"/>
      <c r="G133" s="65"/>
      <c r="H133" s="65"/>
      <c r="I133" s="50">
        <f t="shared" si="23"/>
        <v>5</v>
      </c>
      <c r="J133" s="50">
        <f t="shared" si="24"/>
        <v>5</v>
      </c>
      <c r="K133" s="50">
        <f t="shared" si="25"/>
        <v>5</v>
      </c>
    </row>
    <row r="134" spans="1:11" ht="24" x14ac:dyDescent="0.2">
      <c r="A134" s="274" t="s">
        <v>57</v>
      </c>
      <c r="B134" s="65" t="s">
        <v>56</v>
      </c>
      <c r="C134" s="65" t="s">
        <v>166</v>
      </c>
      <c r="D134" s="65" t="s">
        <v>190</v>
      </c>
      <c r="E134" s="65" t="s">
        <v>89</v>
      </c>
      <c r="F134" s="65" t="s">
        <v>170</v>
      </c>
      <c r="G134" s="65" t="s">
        <v>58</v>
      </c>
      <c r="H134" s="65"/>
      <c r="I134" s="281">
        <f t="shared" si="23"/>
        <v>5</v>
      </c>
      <c r="J134" s="281">
        <f t="shared" si="24"/>
        <v>5</v>
      </c>
      <c r="K134" s="281">
        <f t="shared" si="25"/>
        <v>5</v>
      </c>
    </row>
    <row r="135" spans="1:11" ht="24" x14ac:dyDescent="0.2">
      <c r="A135" s="137" t="s">
        <v>59</v>
      </c>
      <c r="B135" s="65" t="s">
        <v>56</v>
      </c>
      <c r="C135" s="65" t="s">
        <v>166</v>
      </c>
      <c r="D135" s="65" t="s">
        <v>190</v>
      </c>
      <c r="E135" s="65" t="s">
        <v>89</v>
      </c>
      <c r="F135" s="65" t="s">
        <v>170</v>
      </c>
      <c r="G135" s="65" t="s">
        <v>58</v>
      </c>
      <c r="H135" s="65" t="s">
        <v>60</v>
      </c>
      <c r="I135" s="281">
        <f t="shared" si="23"/>
        <v>5</v>
      </c>
      <c r="J135" s="281">
        <f t="shared" si="24"/>
        <v>5</v>
      </c>
      <c r="K135" s="281">
        <f t="shared" si="25"/>
        <v>5</v>
      </c>
    </row>
    <row r="136" spans="1:11" ht="14.25" customHeight="1" x14ac:dyDescent="0.2">
      <c r="A136" s="282" t="s">
        <v>61</v>
      </c>
      <c r="B136" s="132" t="s">
        <v>56</v>
      </c>
      <c r="C136" s="132" t="s">
        <v>166</v>
      </c>
      <c r="D136" s="132" t="s">
        <v>190</v>
      </c>
      <c r="E136" s="132" t="s">
        <v>89</v>
      </c>
      <c r="F136" s="132" t="s">
        <v>170</v>
      </c>
      <c r="G136" s="132" t="s">
        <v>58</v>
      </c>
      <c r="H136" s="132" t="s">
        <v>62</v>
      </c>
      <c r="I136" s="283">
        <f>'Приложение 2'!J141</f>
        <v>5</v>
      </c>
      <c r="J136" s="283">
        <f>'Приложение 2'!K141</f>
        <v>5</v>
      </c>
      <c r="K136" s="283">
        <f>'Приложение 2'!L141</f>
        <v>5</v>
      </c>
    </row>
    <row r="137" spans="1:11" x14ac:dyDescent="0.2">
      <c r="A137" s="284" t="s">
        <v>63</v>
      </c>
      <c r="B137" s="285">
        <v>99</v>
      </c>
      <c r="C137" s="285"/>
      <c r="D137" s="285"/>
      <c r="E137" s="285"/>
      <c r="F137" s="285"/>
      <c r="G137" s="285"/>
      <c r="H137" s="285"/>
      <c r="I137" s="286">
        <f t="shared" ref="I137:I142" si="26">I138</f>
        <v>0</v>
      </c>
      <c r="J137" s="286">
        <f t="shared" ref="J137:J142" si="27">J138</f>
        <v>60.1</v>
      </c>
      <c r="K137" s="286">
        <f t="shared" ref="K137:K142" si="28">K138</f>
        <v>128.77000000000001</v>
      </c>
    </row>
    <row r="138" spans="1:11" x14ac:dyDescent="0.2">
      <c r="A138" s="287" t="s">
        <v>63</v>
      </c>
      <c r="B138" s="288">
        <v>99</v>
      </c>
      <c r="C138" s="288">
        <v>99</v>
      </c>
      <c r="D138" s="288"/>
      <c r="E138" s="288"/>
      <c r="F138" s="288"/>
      <c r="G138" s="288"/>
      <c r="H138" s="288"/>
      <c r="I138" s="289">
        <f t="shared" si="26"/>
        <v>0</v>
      </c>
      <c r="J138" s="289">
        <f t="shared" si="27"/>
        <v>60.1</v>
      </c>
      <c r="K138" s="289">
        <f t="shared" si="28"/>
        <v>128.77000000000001</v>
      </c>
    </row>
    <row r="139" spans="1:11" ht="36" x14ac:dyDescent="0.2">
      <c r="A139" s="63" t="s">
        <v>189</v>
      </c>
      <c r="B139" s="288">
        <v>99</v>
      </c>
      <c r="C139" s="288">
        <v>99</v>
      </c>
      <c r="D139" s="288">
        <v>89</v>
      </c>
      <c r="E139" s="288"/>
      <c r="F139" s="288"/>
      <c r="G139" s="288"/>
      <c r="H139" s="288"/>
      <c r="I139" s="289">
        <f t="shared" si="26"/>
        <v>0</v>
      </c>
      <c r="J139" s="289">
        <f t="shared" si="27"/>
        <v>60.1</v>
      </c>
      <c r="K139" s="289">
        <f t="shared" si="28"/>
        <v>128.77000000000001</v>
      </c>
    </row>
    <row r="140" spans="1:11" ht="48" x14ac:dyDescent="0.2">
      <c r="A140" s="63" t="s">
        <v>191</v>
      </c>
      <c r="B140" s="288">
        <v>99</v>
      </c>
      <c r="C140" s="288">
        <v>99</v>
      </c>
      <c r="D140" s="288">
        <v>89</v>
      </c>
      <c r="E140" s="288">
        <v>1</v>
      </c>
      <c r="F140" s="290"/>
      <c r="G140" s="288"/>
      <c r="H140" s="288"/>
      <c r="I140" s="289">
        <f t="shared" si="26"/>
        <v>0</v>
      </c>
      <c r="J140" s="289">
        <f t="shared" si="27"/>
        <v>60.1</v>
      </c>
      <c r="K140" s="289">
        <f t="shared" si="28"/>
        <v>128.77000000000001</v>
      </c>
    </row>
    <row r="141" spans="1:11" x14ac:dyDescent="0.2">
      <c r="A141" s="287" t="s">
        <v>63</v>
      </c>
      <c r="B141" s="288">
        <v>99</v>
      </c>
      <c r="C141" s="288">
        <v>99</v>
      </c>
      <c r="D141" s="288">
        <v>89</v>
      </c>
      <c r="E141" s="288">
        <v>1</v>
      </c>
      <c r="F141" s="290" t="s">
        <v>170</v>
      </c>
      <c r="G141" s="288">
        <v>41990</v>
      </c>
      <c r="H141" s="288"/>
      <c r="I141" s="289">
        <f t="shared" si="26"/>
        <v>0</v>
      </c>
      <c r="J141" s="289">
        <f t="shared" si="27"/>
        <v>60.1</v>
      </c>
      <c r="K141" s="289">
        <f t="shared" si="28"/>
        <v>128.77000000000001</v>
      </c>
    </row>
    <row r="142" spans="1:11" x14ac:dyDescent="0.2">
      <c r="A142" s="77" t="s">
        <v>183</v>
      </c>
      <c r="B142" s="291">
        <v>99</v>
      </c>
      <c r="C142" s="291">
        <v>99</v>
      </c>
      <c r="D142" s="291">
        <v>89</v>
      </c>
      <c r="E142" s="291">
        <v>1</v>
      </c>
      <c r="F142" s="292" t="s">
        <v>170</v>
      </c>
      <c r="G142" s="291">
        <v>41990</v>
      </c>
      <c r="H142" s="291">
        <v>800</v>
      </c>
      <c r="I142" s="293">
        <f t="shared" si="26"/>
        <v>0</v>
      </c>
      <c r="J142" s="293">
        <f t="shared" si="27"/>
        <v>60.1</v>
      </c>
      <c r="K142" s="293">
        <f t="shared" si="28"/>
        <v>128.77000000000001</v>
      </c>
    </row>
    <row r="143" spans="1:11" x14ac:dyDescent="0.2">
      <c r="A143" s="63" t="s">
        <v>198</v>
      </c>
      <c r="B143" s="288">
        <v>99</v>
      </c>
      <c r="C143" s="288">
        <v>99</v>
      </c>
      <c r="D143" s="288">
        <v>89</v>
      </c>
      <c r="E143" s="288">
        <v>1</v>
      </c>
      <c r="F143" s="290" t="s">
        <v>170</v>
      </c>
      <c r="G143" s="288">
        <v>41990</v>
      </c>
      <c r="H143" s="288">
        <v>870</v>
      </c>
      <c r="I143" s="289"/>
      <c r="J143" s="289">
        <f>'Приложение 2'!K148</f>
        <v>60.1</v>
      </c>
      <c r="K143" s="289">
        <f>'Приложение 2'!L148</f>
        <v>128.77000000000001</v>
      </c>
    </row>
  </sheetData>
  <sheetProtection selectLockedCells="1" selectUnlockedCells="1"/>
  <autoFilter ref="A10:K143"/>
  <mergeCells count="11">
    <mergeCell ref="I8:K8"/>
    <mergeCell ref="I1:K1"/>
    <mergeCell ref="I2:K2"/>
    <mergeCell ref="I4:K4"/>
    <mergeCell ref="A6:K6"/>
    <mergeCell ref="H7:K7"/>
    <mergeCell ref="A8:A9"/>
    <mergeCell ref="B8:B9"/>
    <mergeCell ref="C8:C9"/>
    <mergeCell ref="D8:G9"/>
    <mergeCell ref="H8:H9"/>
  </mergeCells>
  <phoneticPr fontId="27" type="noConversion"/>
  <pageMargins left="0.43307086614173229" right="0.23622047244094491" top="0.70866141732283472" bottom="1.2204724409448819" header="0.31496062992125984" footer="0.51181102362204722"/>
  <pageSetup paperSize="9" scale="85" firstPageNumber="0" orientation="portrait" horizontalDpi="300" verticalDpi="300" r:id="rId1"/>
  <headerFooter alignWithMargins="0">
    <oddHeader>&amp;C&amp;P</oddHeader>
  </headerFooter>
  <rowBreaks count="2" manualBreakCount="2">
    <brk id="78" max="10" man="1"/>
    <brk id="9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72"/>
  <sheetViews>
    <sheetView view="pageBreakPreview" zoomScaleSheetLayoutView="100" workbookViewId="0">
      <selection activeCell="J4" sqref="J4:L4"/>
    </sheetView>
  </sheetViews>
  <sheetFormatPr defaultColWidth="9" defaultRowHeight="12.75" x14ac:dyDescent="0.2"/>
  <cols>
    <col min="1" max="1" width="37.5" style="93" customWidth="1"/>
    <col min="2" max="4" width="4.1640625" style="93" customWidth="1"/>
    <col min="5" max="5" width="8.33203125" style="94" customWidth="1"/>
    <col min="6" max="6" width="6.83203125" style="93" customWidth="1"/>
    <col min="7" max="7" width="9.6640625" style="95" customWidth="1"/>
    <col min="8" max="8" width="4.1640625" style="95" customWidth="1"/>
    <col min="9" max="9" width="5.33203125" style="95" customWidth="1"/>
    <col min="10" max="10" width="14" style="179" customWidth="1"/>
    <col min="11" max="12" width="14" style="93" customWidth="1"/>
    <col min="13" max="16384" width="9" style="153"/>
  </cols>
  <sheetData>
    <row r="3" spans="1:12" ht="55.5" customHeight="1" x14ac:dyDescent="0.2">
      <c r="A3" s="56"/>
      <c r="B3" s="57"/>
      <c r="C3" s="57"/>
      <c r="D3" s="57"/>
      <c r="E3" s="96"/>
      <c r="F3" s="153"/>
      <c r="G3" s="153"/>
      <c r="H3" s="153"/>
      <c r="I3" s="153"/>
      <c r="J3" s="300" t="s">
        <v>257</v>
      </c>
      <c r="K3" s="300"/>
      <c r="L3" s="300"/>
    </row>
    <row r="4" spans="1:12" ht="14.25" customHeight="1" x14ac:dyDescent="0.2">
      <c r="A4" s="56"/>
      <c r="B4" s="57"/>
      <c r="C4" s="57"/>
      <c r="D4" s="57"/>
      <c r="E4" s="96"/>
      <c r="F4" s="59"/>
      <c r="G4" s="59"/>
      <c r="H4" s="59"/>
      <c r="I4" s="59"/>
      <c r="J4" s="301" t="s">
        <v>272</v>
      </c>
      <c r="K4" s="301"/>
      <c r="L4" s="301"/>
    </row>
    <row r="5" spans="1:12" ht="14.25" customHeight="1" x14ac:dyDescent="0.2">
      <c r="A5" s="56"/>
      <c r="B5" s="57"/>
      <c r="C5" s="57"/>
      <c r="D5" s="57"/>
      <c r="E5" s="96"/>
      <c r="F5" s="59"/>
      <c r="G5" s="59"/>
      <c r="H5" s="59"/>
      <c r="I5" s="59"/>
      <c r="J5" s="240"/>
      <c r="K5" s="240"/>
      <c r="L5" s="240"/>
    </row>
    <row r="6" spans="1:12" ht="90.75" customHeight="1" x14ac:dyDescent="0.2">
      <c r="A6" s="56"/>
      <c r="B6" s="57"/>
      <c r="C6" s="57"/>
      <c r="D6" s="57"/>
      <c r="E6" s="96"/>
      <c r="F6" s="153"/>
      <c r="G6" s="240"/>
      <c r="H6" s="240"/>
      <c r="I6" s="240"/>
      <c r="J6" s="318" t="s">
        <v>259</v>
      </c>
      <c r="K6" s="318"/>
      <c r="L6" s="318"/>
    </row>
    <row r="7" spans="1:12" ht="18" customHeight="1" x14ac:dyDescent="0.2">
      <c r="A7" s="56"/>
      <c r="B7" s="57"/>
      <c r="C7" s="57"/>
      <c r="D7" s="57"/>
      <c r="E7" s="96"/>
      <c r="F7" s="59"/>
      <c r="G7" s="59"/>
      <c r="H7" s="59"/>
      <c r="I7" s="59"/>
      <c r="J7" s="59"/>
      <c r="K7" s="59"/>
      <c r="L7" s="59"/>
    </row>
    <row r="8" spans="1:12" ht="117" customHeight="1" x14ac:dyDescent="0.2">
      <c r="A8" s="310" t="s">
        <v>15</v>
      </c>
      <c r="B8" s="310"/>
      <c r="C8" s="310"/>
      <c r="D8" s="310"/>
      <c r="E8" s="310"/>
      <c r="F8" s="310"/>
      <c r="G8" s="310"/>
      <c r="H8" s="310"/>
      <c r="I8" s="310"/>
      <c r="J8" s="310"/>
      <c r="K8" s="310"/>
      <c r="L8" s="310"/>
    </row>
    <row r="9" spans="1:12" ht="15" customHeight="1" x14ac:dyDescent="0.2">
      <c r="A9" s="58"/>
      <c r="B9" s="58"/>
      <c r="C9" s="58"/>
      <c r="D9" s="58"/>
      <c r="E9" s="58"/>
      <c r="F9" s="311" t="s">
        <v>90</v>
      </c>
      <c r="G9" s="311"/>
      <c r="H9" s="311"/>
      <c r="I9" s="311"/>
      <c r="J9" s="311"/>
      <c r="K9" s="311"/>
      <c r="L9" s="311"/>
    </row>
    <row r="10" spans="1:12" ht="19.899999999999999" customHeight="1" x14ac:dyDescent="0.2">
      <c r="A10" s="306" t="s">
        <v>92</v>
      </c>
      <c r="B10" s="306" t="s">
        <v>155</v>
      </c>
      <c r="C10" s="306"/>
      <c r="D10" s="306"/>
      <c r="E10" s="306"/>
      <c r="F10" s="306" t="s">
        <v>156</v>
      </c>
      <c r="G10" s="306" t="s">
        <v>153</v>
      </c>
      <c r="H10" s="306" t="s">
        <v>154</v>
      </c>
      <c r="I10" s="319" t="s">
        <v>64</v>
      </c>
      <c r="J10" s="306" t="s">
        <v>93</v>
      </c>
      <c r="K10" s="306"/>
      <c r="L10" s="306"/>
    </row>
    <row r="11" spans="1:12" ht="16.350000000000001" customHeight="1" x14ac:dyDescent="0.2">
      <c r="A11" s="306"/>
      <c r="B11" s="306"/>
      <c r="C11" s="306"/>
      <c r="D11" s="306"/>
      <c r="E11" s="306"/>
      <c r="F11" s="306"/>
      <c r="G11" s="306"/>
      <c r="H11" s="306"/>
      <c r="I11" s="320"/>
      <c r="J11" s="178" t="s">
        <v>94</v>
      </c>
      <c r="K11" s="60" t="s">
        <v>95</v>
      </c>
      <c r="L11" s="60" t="s">
        <v>5</v>
      </c>
    </row>
    <row r="12" spans="1:12" ht="14.45" customHeight="1" x14ac:dyDescent="0.2">
      <c r="A12" s="61" t="s">
        <v>89</v>
      </c>
      <c r="B12" s="61">
        <v>2</v>
      </c>
      <c r="C12" s="61">
        <v>3</v>
      </c>
      <c r="D12" s="61">
        <v>4</v>
      </c>
      <c r="E12" s="61">
        <v>5</v>
      </c>
      <c r="F12" s="61">
        <v>6</v>
      </c>
      <c r="G12" s="62" t="s">
        <v>158</v>
      </c>
      <c r="H12" s="62" t="s">
        <v>159</v>
      </c>
      <c r="I12" s="62" t="s">
        <v>160</v>
      </c>
      <c r="J12" s="61" t="s">
        <v>161</v>
      </c>
      <c r="K12" s="61" t="s">
        <v>162</v>
      </c>
      <c r="L12" s="61" t="s">
        <v>163</v>
      </c>
    </row>
    <row r="13" spans="1:12" ht="14.45" customHeight="1" x14ac:dyDescent="0.2">
      <c r="A13" s="127" t="s">
        <v>164</v>
      </c>
      <c r="B13" s="127"/>
      <c r="C13" s="127"/>
      <c r="D13" s="127"/>
      <c r="E13" s="128"/>
      <c r="F13" s="127"/>
      <c r="G13" s="21"/>
      <c r="H13" s="21"/>
      <c r="I13" s="21"/>
      <c r="J13" s="189">
        <f>J14+J23+J29+J52+J85+J91+J97+J109+J115+J121+J127+J133+J139+J145+J151+J157+J162+J103+J43</f>
        <v>26273.699999999997</v>
      </c>
      <c r="K13" s="189">
        <f>K14+K23+K29+K52+K85+K91+K97+K109+K115+K121+K127+K133+K139+K145+K151+K157+K162+K103</f>
        <v>3897.4</v>
      </c>
      <c r="L13" s="189">
        <f>L14+L23+L29+L52+L85+L91+L97+L109+L115+L121+L127+L133+L139+L145+L151+L157+L162+L103</f>
        <v>4265.7000000000007</v>
      </c>
    </row>
    <row r="14" spans="1:12" ht="64.5" customHeight="1" x14ac:dyDescent="0.2">
      <c r="A14" s="54" t="s">
        <v>221</v>
      </c>
      <c r="B14" s="127" t="s">
        <v>231</v>
      </c>
      <c r="C14" s="127"/>
      <c r="D14" s="127"/>
      <c r="E14" s="128"/>
      <c r="F14" s="127"/>
      <c r="G14" s="21"/>
      <c r="H14" s="21"/>
      <c r="I14" s="21"/>
      <c r="J14" s="190">
        <f t="shared" ref="J14:K21" si="0">J15</f>
        <v>15246.5</v>
      </c>
      <c r="K14" s="190">
        <f t="shared" si="0"/>
        <v>0</v>
      </c>
      <c r="L14" s="191"/>
    </row>
    <row r="15" spans="1:12" ht="28.5" customHeight="1" x14ac:dyDescent="0.2">
      <c r="A15" s="54" t="s">
        <v>222</v>
      </c>
      <c r="B15" s="127" t="s">
        <v>231</v>
      </c>
      <c r="C15" s="127">
        <v>1</v>
      </c>
      <c r="D15" s="127"/>
      <c r="E15" s="128"/>
      <c r="F15" s="127"/>
      <c r="G15" s="21"/>
      <c r="H15" s="21"/>
      <c r="I15" s="21"/>
      <c r="J15" s="190">
        <f t="shared" si="0"/>
        <v>15246.5</v>
      </c>
      <c r="K15" s="190">
        <f t="shared" si="0"/>
        <v>0</v>
      </c>
      <c r="L15" s="191"/>
    </row>
    <row r="16" spans="1:12" ht="25.5" customHeight="1" x14ac:dyDescent="0.2">
      <c r="A16" s="54" t="s">
        <v>223</v>
      </c>
      <c r="B16" s="21" t="s">
        <v>175</v>
      </c>
      <c r="C16" s="21" t="s">
        <v>89</v>
      </c>
      <c r="D16" s="130" t="s">
        <v>224</v>
      </c>
      <c r="E16" s="128"/>
      <c r="F16" s="127"/>
      <c r="G16" s="21"/>
      <c r="H16" s="21"/>
      <c r="I16" s="21"/>
      <c r="J16" s="252">
        <f t="shared" si="0"/>
        <v>15246.5</v>
      </c>
      <c r="K16" s="190">
        <f t="shared" si="0"/>
        <v>0</v>
      </c>
      <c r="L16" s="191"/>
    </row>
    <row r="17" spans="1:12" ht="93.75" customHeight="1" x14ac:dyDescent="0.2">
      <c r="A17" s="49" t="s">
        <v>225</v>
      </c>
      <c r="B17" s="21" t="s">
        <v>175</v>
      </c>
      <c r="C17" s="21" t="s">
        <v>89</v>
      </c>
      <c r="D17" s="130" t="s">
        <v>224</v>
      </c>
      <c r="E17" s="21" t="s">
        <v>208</v>
      </c>
      <c r="F17" s="127"/>
      <c r="G17" s="21"/>
      <c r="H17" s="21"/>
      <c r="I17" s="23"/>
      <c r="J17" s="253">
        <f t="shared" si="0"/>
        <v>15246.5</v>
      </c>
      <c r="K17" s="192">
        <f t="shared" si="0"/>
        <v>0</v>
      </c>
      <c r="L17" s="191"/>
    </row>
    <row r="18" spans="1:12" ht="40.5" customHeight="1" x14ac:dyDescent="0.2">
      <c r="A18" s="153" t="s">
        <v>226</v>
      </c>
      <c r="B18" s="69" t="s">
        <v>175</v>
      </c>
      <c r="C18" s="69" t="s">
        <v>89</v>
      </c>
      <c r="D18" s="133" t="s">
        <v>224</v>
      </c>
      <c r="E18" s="69" t="s">
        <v>208</v>
      </c>
      <c r="F18" s="180">
        <v>400</v>
      </c>
      <c r="G18" s="69"/>
      <c r="H18" s="69"/>
      <c r="I18" s="23"/>
      <c r="J18" s="253">
        <f t="shared" si="0"/>
        <v>15246.5</v>
      </c>
      <c r="K18" s="192">
        <f t="shared" si="0"/>
        <v>0</v>
      </c>
      <c r="L18" s="191"/>
    </row>
    <row r="19" spans="1:12" ht="24.75" customHeight="1" x14ac:dyDescent="0.2">
      <c r="A19" s="54" t="s">
        <v>227</v>
      </c>
      <c r="B19" s="55" t="s">
        <v>175</v>
      </c>
      <c r="C19" s="55" t="s">
        <v>89</v>
      </c>
      <c r="D19" s="134" t="s">
        <v>224</v>
      </c>
      <c r="E19" s="55" t="s">
        <v>208</v>
      </c>
      <c r="F19" s="54">
        <v>410</v>
      </c>
      <c r="G19" s="129"/>
      <c r="H19" s="170"/>
      <c r="I19" s="247"/>
      <c r="J19" s="253">
        <f t="shared" si="0"/>
        <v>15246.5</v>
      </c>
      <c r="K19" s="192">
        <f t="shared" si="0"/>
        <v>0</v>
      </c>
      <c r="L19" s="191"/>
    </row>
    <row r="20" spans="1:12" ht="39" customHeight="1" x14ac:dyDescent="0.2">
      <c r="A20" s="127" t="s">
        <v>205</v>
      </c>
      <c r="B20" s="55" t="s">
        <v>175</v>
      </c>
      <c r="C20" s="55" t="s">
        <v>89</v>
      </c>
      <c r="D20" s="134" t="s">
        <v>224</v>
      </c>
      <c r="E20" s="55" t="s">
        <v>208</v>
      </c>
      <c r="F20" s="54">
        <v>410</v>
      </c>
      <c r="G20" s="54" t="s">
        <v>175</v>
      </c>
      <c r="H20" s="168"/>
      <c r="I20" s="248"/>
      <c r="J20" s="254">
        <f t="shared" si="0"/>
        <v>15246.5</v>
      </c>
      <c r="K20" s="174">
        <f t="shared" si="0"/>
        <v>0</v>
      </c>
      <c r="L20" s="191"/>
    </row>
    <row r="21" spans="1:12" ht="39" customHeight="1" x14ac:dyDescent="0.2">
      <c r="A21" s="127" t="s">
        <v>206</v>
      </c>
      <c r="B21" s="55" t="s">
        <v>175</v>
      </c>
      <c r="C21" s="55" t="s">
        <v>89</v>
      </c>
      <c r="D21" s="134" t="s">
        <v>224</v>
      </c>
      <c r="E21" s="55" t="s">
        <v>208</v>
      </c>
      <c r="F21" s="54">
        <v>410</v>
      </c>
      <c r="G21" s="54" t="s">
        <v>175</v>
      </c>
      <c r="H21" s="55" t="s">
        <v>207</v>
      </c>
      <c r="I21" s="249"/>
      <c r="J21" s="253">
        <f t="shared" si="0"/>
        <v>15246.5</v>
      </c>
      <c r="K21" s="192">
        <f t="shared" si="0"/>
        <v>0</v>
      </c>
      <c r="L21" s="191"/>
    </row>
    <row r="22" spans="1:12" ht="39" customHeight="1" x14ac:dyDescent="0.2">
      <c r="A22" s="54" t="s">
        <v>14</v>
      </c>
      <c r="B22" s="55" t="s">
        <v>175</v>
      </c>
      <c r="C22" s="55" t="s">
        <v>89</v>
      </c>
      <c r="D22" s="134" t="s">
        <v>224</v>
      </c>
      <c r="E22" s="55" t="s">
        <v>208</v>
      </c>
      <c r="F22" s="54">
        <v>410</v>
      </c>
      <c r="G22" s="54" t="s">
        <v>175</v>
      </c>
      <c r="H22" s="55" t="s">
        <v>207</v>
      </c>
      <c r="I22" s="249" t="s">
        <v>232</v>
      </c>
      <c r="J22" s="253">
        <f>'Приложение 2'!J70</f>
        <v>15246.5</v>
      </c>
      <c r="K22" s="192">
        <f>'Приложение 2'!K70</f>
        <v>0</v>
      </c>
      <c r="L22" s="191"/>
    </row>
    <row r="23" spans="1:12" ht="118.5" customHeight="1" x14ac:dyDescent="0.2">
      <c r="A23" s="54" t="s">
        <v>217</v>
      </c>
      <c r="B23" s="55" t="s">
        <v>175</v>
      </c>
      <c r="C23" s="55" t="s">
        <v>89</v>
      </c>
      <c r="D23" s="55" t="s">
        <v>224</v>
      </c>
      <c r="E23" s="55" t="s">
        <v>218</v>
      </c>
      <c r="F23" s="54"/>
      <c r="G23" s="182"/>
      <c r="H23" s="182"/>
      <c r="I23" s="250"/>
      <c r="J23" s="193">
        <f>J24</f>
        <v>6322.9000000000005</v>
      </c>
      <c r="K23" s="251">
        <f>K24</f>
        <v>0</v>
      </c>
      <c r="L23" s="189"/>
    </row>
    <row r="24" spans="1:12" ht="39" customHeight="1" x14ac:dyDescent="0.2">
      <c r="A24" s="169" t="s">
        <v>226</v>
      </c>
      <c r="B24" s="55" t="s">
        <v>175</v>
      </c>
      <c r="C24" s="55" t="s">
        <v>89</v>
      </c>
      <c r="D24" s="55" t="s">
        <v>224</v>
      </c>
      <c r="E24" s="55" t="s">
        <v>218</v>
      </c>
      <c r="F24" s="54">
        <v>400</v>
      </c>
      <c r="G24" s="21"/>
      <c r="H24" s="21"/>
      <c r="I24" s="21"/>
      <c r="J24" s="194">
        <f>J25</f>
        <v>6322.9000000000005</v>
      </c>
      <c r="K24" s="171">
        <f>K25</f>
        <v>0</v>
      </c>
      <c r="L24" s="189"/>
    </row>
    <row r="25" spans="1:12" ht="24.75" customHeight="1" x14ac:dyDescent="0.2">
      <c r="A25" s="169" t="s">
        <v>227</v>
      </c>
      <c r="B25" s="55" t="s">
        <v>175</v>
      </c>
      <c r="C25" s="55" t="s">
        <v>89</v>
      </c>
      <c r="D25" s="55" t="s">
        <v>224</v>
      </c>
      <c r="E25" s="55" t="s">
        <v>218</v>
      </c>
      <c r="F25" s="54">
        <v>410</v>
      </c>
      <c r="G25" s="21"/>
      <c r="H25" s="21"/>
      <c r="I25" s="21"/>
      <c r="J25" s="171">
        <f>J28</f>
        <v>6322.9000000000005</v>
      </c>
      <c r="K25" s="171">
        <f>K28</f>
        <v>0</v>
      </c>
      <c r="L25" s="189"/>
    </row>
    <row r="26" spans="1:12" ht="24.75" customHeight="1" x14ac:dyDescent="0.2">
      <c r="A26" s="7" t="s">
        <v>31</v>
      </c>
      <c r="B26" s="55" t="s">
        <v>175</v>
      </c>
      <c r="C26" s="55" t="s">
        <v>89</v>
      </c>
      <c r="D26" s="55" t="s">
        <v>224</v>
      </c>
      <c r="E26" s="55" t="s">
        <v>218</v>
      </c>
      <c r="F26" s="54">
        <v>410</v>
      </c>
      <c r="G26" s="69" t="s">
        <v>32</v>
      </c>
      <c r="H26" s="69"/>
      <c r="I26" s="69"/>
      <c r="J26" s="152">
        <f>J27</f>
        <v>6322.9000000000005</v>
      </c>
      <c r="K26" s="152">
        <f>K27</f>
        <v>0</v>
      </c>
      <c r="L26" s="189"/>
    </row>
    <row r="27" spans="1:12" ht="24.75" customHeight="1" x14ac:dyDescent="0.2">
      <c r="A27" s="127" t="s">
        <v>33</v>
      </c>
      <c r="B27" s="55" t="s">
        <v>175</v>
      </c>
      <c r="C27" s="55" t="s">
        <v>89</v>
      </c>
      <c r="D27" s="55" t="s">
        <v>224</v>
      </c>
      <c r="E27" s="55" t="s">
        <v>218</v>
      </c>
      <c r="F27" s="54">
        <v>410</v>
      </c>
      <c r="G27" s="69" t="s">
        <v>32</v>
      </c>
      <c r="H27" s="69" t="s">
        <v>168</v>
      </c>
      <c r="I27" s="69"/>
      <c r="J27" s="152">
        <f>J28</f>
        <v>6322.9000000000005</v>
      </c>
      <c r="K27" s="152">
        <f>K28</f>
        <v>0</v>
      </c>
      <c r="L27" s="189"/>
    </row>
    <row r="28" spans="1:12" ht="90.75" customHeight="1" x14ac:dyDescent="0.2">
      <c r="A28" s="129" t="s">
        <v>14</v>
      </c>
      <c r="B28" s="170" t="s">
        <v>175</v>
      </c>
      <c r="C28" s="170" t="s">
        <v>89</v>
      </c>
      <c r="D28" s="170" t="s">
        <v>224</v>
      </c>
      <c r="E28" s="170" t="s">
        <v>218</v>
      </c>
      <c r="F28" s="129">
        <v>410</v>
      </c>
      <c r="G28" s="69" t="s">
        <v>32</v>
      </c>
      <c r="H28" s="69" t="s">
        <v>168</v>
      </c>
      <c r="I28" s="69" t="s">
        <v>232</v>
      </c>
      <c r="J28" s="152">
        <f>'Приложение 2'!J93</f>
        <v>6322.9000000000005</v>
      </c>
      <c r="K28" s="152">
        <f>'Приложение 2'!K93</f>
        <v>0</v>
      </c>
      <c r="L28" s="189"/>
    </row>
    <row r="29" spans="1:12" ht="96" customHeight="1" x14ac:dyDescent="0.2">
      <c r="A29" s="135" t="s">
        <v>230</v>
      </c>
      <c r="B29" s="21" t="s">
        <v>56</v>
      </c>
      <c r="C29" s="21"/>
      <c r="D29" s="21"/>
      <c r="E29" s="21"/>
      <c r="F29" s="127"/>
      <c r="G29" s="55"/>
      <c r="H29" s="73"/>
      <c r="I29" s="21"/>
      <c r="J29" s="193">
        <f>J30+J37</f>
        <v>460.8</v>
      </c>
      <c r="K29" s="193">
        <f t="shared" ref="J29:L35" si="1">K30</f>
        <v>1396.4</v>
      </c>
      <c r="L29" s="193">
        <f t="shared" si="1"/>
        <v>1588.7</v>
      </c>
    </row>
    <row r="30" spans="1:12" ht="99" customHeight="1" x14ac:dyDescent="0.2">
      <c r="A30" s="135" t="s">
        <v>230</v>
      </c>
      <c r="B30" s="21" t="s">
        <v>56</v>
      </c>
      <c r="C30" s="21" t="s">
        <v>169</v>
      </c>
      <c r="D30" s="21"/>
      <c r="E30" s="21"/>
      <c r="F30" s="127"/>
      <c r="G30" s="55"/>
      <c r="H30" s="73"/>
      <c r="I30" s="21"/>
      <c r="J30" s="193">
        <f t="shared" si="1"/>
        <v>460.8</v>
      </c>
      <c r="K30" s="193">
        <f t="shared" si="1"/>
        <v>1396.4</v>
      </c>
      <c r="L30" s="193">
        <f t="shared" si="1"/>
        <v>1588.7</v>
      </c>
    </row>
    <row r="31" spans="1:12" ht="123" customHeight="1" x14ac:dyDescent="0.2">
      <c r="A31" s="229" t="s">
        <v>242</v>
      </c>
      <c r="B31" s="21" t="s">
        <v>56</v>
      </c>
      <c r="C31" s="21" t="s">
        <v>169</v>
      </c>
      <c r="D31" s="21" t="s">
        <v>166</v>
      </c>
      <c r="E31" s="21"/>
      <c r="F31" s="127"/>
      <c r="G31" s="55"/>
      <c r="H31" s="73"/>
      <c r="I31" s="21"/>
      <c r="J31" s="193">
        <f t="shared" si="1"/>
        <v>460.8</v>
      </c>
      <c r="K31" s="193">
        <f t="shared" si="1"/>
        <v>1396.4</v>
      </c>
      <c r="L31" s="193">
        <f t="shared" si="1"/>
        <v>1588.7</v>
      </c>
    </row>
    <row r="32" spans="1:12" ht="159.75" customHeight="1" x14ac:dyDescent="0.2">
      <c r="A32" s="127" t="s">
        <v>214</v>
      </c>
      <c r="B32" s="21" t="s">
        <v>56</v>
      </c>
      <c r="C32" s="21" t="s">
        <v>169</v>
      </c>
      <c r="D32" s="21" t="s">
        <v>166</v>
      </c>
      <c r="E32" s="21" t="s">
        <v>208</v>
      </c>
      <c r="F32" s="127"/>
      <c r="G32" s="55"/>
      <c r="H32" s="73"/>
      <c r="I32" s="21"/>
      <c r="J32" s="193">
        <f t="shared" si="1"/>
        <v>460.8</v>
      </c>
      <c r="K32" s="193">
        <f t="shared" si="1"/>
        <v>1396.4</v>
      </c>
      <c r="L32" s="193">
        <f t="shared" si="1"/>
        <v>1588.7</v>
      </c>
    </row>
    <row r="33" spans="1:12" ht="37.5" customHeight="1" x14ac:dyDescent="0.2">
      <c r="A33" s="180" t="s">
        <v>181</v>
      </c>
      <c r="B33" s="21" t="s">
        <v>56</v>
      </c>
      <c r="C33" s="21" t="s">
        <v>169</v>
      </c>
      <c r="D33" s="21" t="s">
        <v>166</v>
      </c>
      <c r="E33" s="21" t="s">
        <v>208</v>
      </c>
      <c r="F33" s="127">
        <v>200</v>
      </c>
      <c r="G33" s="55"/>
      <c r="H33" s="73"/>
      <c r="I33" s="21"/>
      <c r="J33" s="193">
        <f t="shared" si="1"/>
        <v>460.8</v>
      </c>
      <c r="K33" s="193">
        <f t="shared" si="1"/>
        <v>1396.4</v>
      </c>
      <c r="L33" s="193">
        <f t="shared" si="1"/>
        <v>1588.7</v>
      </c>
    </row>
    <row r="34" spans="1:12" ht="40.5" customHeight="1" x14ac:dyDescent="0.2">
      <c r="A34" s="180" t="s">
        <v>182</v>
      </c>
      <c r="B34" s="21" t="s">
        <v>56</v>
      </c>
      <c r="C34" s="21" t="s">
        <v>169</v>
      </c>
      <c r="D34" s="21" t="s">
        <v>166</v>
      </c>
      <c r="E34" s="21" t="s">
        <v>208</v>
      </c>
      <c r="F34" s="127">
        <v>240</v>
      </c>
      <c r="G34" s="55"/>
      <c r="H34" s="73"/>
      <c r="I34" s="21"/>
      <c r="J34" s="193">
        <f t="shared" si="1"/>
        <v>460.8</v>
      </c>
      <c r="K34" s="193">
        <f t="shared" si="1"/>
        <v>1396.4</v>
      </c>
      <c r="L34" s="193">
        <f t="shared" si="1"/>
        <v>1588.7</v>
      </c>
    </row>
    <row r="35" spans="1:12" ht="32.25" customHeight="1" x14ac:dyDescent="0.2">
      <c r="A35" s="180" t="s">
        <v>206</v>
      </c>
      <c r="B35" s="69" t="s">
        <v>56</v>
      </c>
      <c r="C35" s="69" t="s">
        <v>169</v>
      </c>
      <c r="D35" s="69" t="s">
        <v>166</v>
      </c>
      <c r="E35" s="69" t="s">
        <v>208</v>
      </c>
      <c r="F35" s="234">
        <v>240</v>
      </c>
      <c r="G35" s="170" t="s">
        <v>175</v>
      </c>
      <c r="H35" s="181"/>
      <c r="I35" s="69"/>
      <c r="J35" s="235">
        <f t="shared" si="1"/>
        <v>460.8</v>
      </c>
      <c r="K35" s="235">
        <f t="shared" si="1"/>
        <v>1396.4</v>
      </c>
      <c r="L35" s="235">
        <f t="shared" si="1"/>
        <v>1588.7</v>
      </c>
    </row>
    <row r="36" spans="1:12" ht="48.75" customHeight="1" x14ac:dyDescent="0.2">
      <c r="A36" s="54" t="s">
        <v>14</v>
      </c>
      <c r="B36" s="55" t="s">
        <v>56</v>
      </c>
      <c r="C36" s="55" t="s">
        <v>169</v>
      </c>
      <c r="D36" s="55" t="s">
        <v>166</v>
      </c>
      <c r="E36" s="55" t="s">
        <v>208</v>
      </c>
      <c r="F36" s="49">
        <v>240</v>
      </c>
      <c r="G36" s="55" t="s">
        <v>175</v>
      </c>
      <c r="H36" s="55" t="s">
        <v>207</v>
      </c>
      <c r="I36" s="55" t="s">
        <v>232</v>
      </c>
      <c r="J36" s="193">
        <f>'Приложение 2'!J75</f>
        <v>460.8</v>
      </c>
      <c r="K36" s="236">
        <f>'Приложение 2'!K75</f>
        <v>1396.4</v>
      </c>
      <c r="L36" s="236">
        <f>'Приложение 2'!L75</f>
        <v>1588.7</v>
      </c>
    </row>
    <row r="37" spans="1:12" ht="40.5" customHeight="1" x14ac:dyDescent="0.2">
      <c r="A37" s="48" t="s">
        <v>265</v>
      </c>
      <c r="B37" s="55" t="s">
        <v>56</v>
      </c>
      <c r="C37" s="55" t="s">
        <v>169</v>
      </c>
      <c r="D37" s="55" t="s">
        <v>166</v>
      </c>
      <c r="E37" s="55"/>
      <c r="F37" s="49"/>
      <c r="G37" s="55"/>
      <c r="H37" s="55"/>
      <c r="I37" s="55"/>
      <c r="J37" s="193">
        <f>J38</f>
        <v>0</v>
      </c>
      <c r="K37" s="236"/>
      <c r="L37" s="236"/>
    </row>
    <row r="38" spans="1:12" ht="48.75" customHeight="1" x14ac:dyDescent="0.2">
      <c r="A38" s="48" t="s">
        <v>264</v>
      </c>
      <c r="B38" s="55" t="s">
        <v>56</v>
      </c>
      <c r="C38" s="55" t="s">
        <v>169</v>
      </c>
      <c r="D38" s="55" t="s">
        <v>166</v>
      </c>
      <c r="E38" s="45" t="s">
        <v>263</v>
      </c>
      <c r="F38" s="49"/>
      <c r="G38" s="55"/>
      <c r="H38" s="55"/>
      <c r="I38" s="55"/>
      <c r="J38" s="193">
        <f>J39</f>
        <v>0</v>
      </c>
      <c r="K38" s="236"/>
      <c r="L38" s="236"/>
    </row>
    <row r="39" spans="1:12" ht="48.75" customHeight="1" x14ac:dyDescent="0.2">
      <c r="A39" s="48" t="s">
        <v>181</v>
      </c>
      <c r="B39" s="55" t="s">
        <v>56</v>
      </c>
      <c r="C39" s="55" t="s">
        <v>169</v>
      </c>
      <c r="D39" s="55" t="s">
        <v>166</v>
      </c>
      <c r="E39" s="45" t="s">
        <v>263</v>
      </c>
      <c r="F39" s="54">
        <v>200</v>
      </c>
      <c r="G39" s="55"/>
      <c r="H39" s="55"/>
      <c r="I39" s="55"/>
      <c r="J39" s="193">
        <f>J40</f>
        <v>0</v>
      </c>
      <c r="K39" s="236"/>
      <c r="L39" s="236"/>
    </row>
    <row r="40" spans="1:12" ht="48.75" customHeight="1" x14ac:dyDescent="0.2">
      <c r="A40" s="48" t="s">
        <v>182</v>
      </c>
      <c r="B40" s="55" t="s">
        <v>56</v>
      </c>
      <c r="C40" s="55" t="s">
        <v>169</v>
      </c>
      <c r="D40" s="55" t="s">
        <v>166</v>
      </c>
      <c r="E40" s="45" t="s">
        <v>263</v>
      </c>
      <c r="F40" s="54">
        <v>240</v>
      </c>
      <c r="G40" s="55"/>
      <c r="H40" s="55"/>
      <c r="I40" s="55"/>
      <c r="J40" s="193">
        <f>J41</f>
        <v>0</v>
      </c>
      <c r="K40" s="236"/>
      <c r="L40" s="236"/>
    </row>
    <row r="41" spans="1:12" ht="32.25" customHeight="1" x14ac:dyDescent="0.2">
      <c r="A41" s="54" t="s">
        <v>206</v>
      </c>
      <c r="B41" s="55" t="s">
        <v>56</v>
      </c>
      <c r="C41" s="55" t="s">
        <v>169</v>
      </c>
      <c r="D41" s="55" t="s">
        <v>166</v>
      </c>
      <c r="E41" s="45" t="s">
        <v>263</v>
      </c>
      <c r="F41" s="49">
        <v>240</v>
      </c>
      <c r="G41" s="55" t="s">
        <v>175</v>
      </c>
      <c r="H41" s="55"/>
      <c r="I41" s="55"/>
      <c r="J41" s="193">
        <f>J42</f>
        <v>0</v>
      </c>
      <c r="K41" s="236"/>
      <c r="L41" s="236"/>
    </row>
    <row r="42" spans="1:12" ht="48.75" customHeight="1" x14ac:dyDescent="0.2">
      <c r="A42" s="54" t="s">
        <v>14</v>
      </c>
      <c r="B42" s="55" t="s">
        <v>56</v>
      </c>
      <c r="C42" s="55" t="s">
        <v>169</v>
      </c>
      <c r="D42" s="55" t="s">
        <v>166</v>
      </c>
      <c r="E42" s="45" t="s">
        <v>263</v>
      </c>
      <c r="F42" s="49">
        <v>240</v>
      </c>
      <c r="G42" s="55" t="s">
        <v>175</v>
      </c>
      <c r="H42" s="55" t="s">
        <v>207</v>
      </c>
      <c r="I42" s="55" t="s">
        <v>232</v>
      </c>
      <c r="J42" s="193">
        <f>'Приложение 3'!I75</f>
        <v>0</v>
      </c>
      <c r="K42" s="236"/>
      <c r="L42" s="236"/>
    </row>
    <row r="43" spans="1:12" ht="68.25" customHeight="1" x14ac:dyDescent="0.2">
      <c r="A43" s="232" t="s">
        <v>245</v>
      </c>
      <c r="B43" s="237" t="s">
        <v>250</v>
      </c>
      <c r="C43" s="237"/>
      <c r="D43" s="237"/>
      <c r="E43" s="237"/>
      <c r="F43" s="238"/>
      <c r="G43" s="238"/>
      <c r="H43" s="238"/>
      <c r="I43" s="55"/>
      <c r="J43" s="193">
        <f t="shared" ref="J43:J50" si="2">J44</f>
        <v>1075.7</v>
      </c>
      <c r="K43" s="236"/>
      <c r="L43" s="236"/>
    </row>
    <row r="44" spans="1:12" ht="40.5" customHeight="1" x14ac:dyDescent="0.2">
      <c r="A44" s="232" t="s">
        <v>246</v>
      </c>
      <c r="B44" s="237" t="s">
        <v>250</v>
      </c>
      <c r="C44" s="237" t="s">
        <v>89</v>
      </c>
      <c r="D44" s="237"/>
      <c r="E44" s="237"/>
      <c r="F44" s="238"/>
      <c r="G44" s="238"/>
      <c r="H44" s="238"/>
      <c r="I44" s="55"/>
      <c r="J44" s="193">
        <f t="shared" si="2"/>
        <v>1075.7</v>
      </c>
      <c r="K44" s="236"/>
      <c r="L44" s="236"/>
    </row>
    <row r="45" spans="1:12" ht="42.75" customHeight="1" x14ac:dyDescent="0.2">
      <c r="A45" s="232" t="s">
        <v>247</v>
      </c>
      <c r="B45" s="237" t="s">
        <v>250</v>
      </c>
      <c r="C45" s="237" t="s">
        <v>89</v>
      </c>
      <c r="D45" s="237" t="s">
        <v>166</v>
      </c>
      <c r="E45" s="237"/>
      <c r="F45" s="238"/>
      <c r="G45" s="238"/>
      <c r="H45" s="238"/>
      <c r="I45" s="55"/>
      <c r="J45" s="193">
        <f>J47</f>
        <v>1075.7</v>
      </c>
      <c r="K45" s="236"/>
      <c r="L45" s="236"/>
    </row>
    <row r="46" spans="1:12" ht="42.75" customHeight="1" x14ac:dyDescent="0.2">
      <c r="A46" s="232" t="s">
        <v>261</v>
      </c>
      <c r="B46" s="237" t="s">
        <v>250</v>
      </c>
      <c r="C46" s="237" t="s">
        <v>89</v>
      </c>
      <c r="D46" s="237" t="s">
        <v>166</v>
      </c>
      <c r="E46" s="237" t="s">
        <v>251</v>
      </c>
      <c r="F46" s="238"/>
      <c r="G46" s="238"/>
      <c r="H46" s="238"/>
      <c r="I46" s="55"/>
      <c r="J46" s="193">
        <f>J47</f>
        <v>1075.7</v>
      </c>
      <c r="K46" s="236"/>
      <c r="L46" s="236"/>
    </row>
    <row r="47" spans="1:12" ht="36" customHeight="1" x14ac:dyDescent="0.2">
      <c r="A47" s="233" t="s">
        <v>248</v>
      </c>
      <c r="B47" s="237" t="s">
        <v>250</v>
      </c>
      <c r="C47" s="237" t="s">
        <v>89</v>
      </c>
      <c r="D47" s="237" t="s">
        <v>166</v>
      </c>
      <c r="E47" s="237" t="s">
        <v>251</v>
      </c>
      <c r="F47" s="238">
        <v>200</v>
      </c>
      <c r="G47" s="238"/>
      <c r="H47" s="238"/>
      <c r="I47" s="55"/>
      <c r="J47" s="193">
        <f t="shared" si="2"/>
        <v>1075.7</v>
      </c>
      <c r="K47" s="236"/>
      <c r="L47" s="236"/>
    </row>
    <row r="48" spans="1:12" ht="48.75" customHeight="1" x14ac:dyDescent="0.2">
      <c r="A48" s="233" t="s">
        <v>249</v>
      </c>
      <c r="B48" s="237" t="s">
        <v>250</v>
      </c>
      <c r="C48" s="237" t="s">
        <v>89</v>
      </c>
      <c r="D48" s="237" t="s">
        <v>166</v>
      </c>
      <c r="E48" s="237" t="s">
        <v>251</v>
      </c>
      <c r="F48" s="238">
        <v>240</v>
      </c>
      <c r="G48" s="238"/>
      <c r="H48" s="238"/>
      <c r="I48" s="55"/>
      <c r="J48" s="193">
        <f t="shared" si="2"/>
        <v>1075.7</v>
      </c>
      <c r="K48" s="236"/>
      <c r="L48" s="236"/>
    </row>
    <row r="49" spans="1:12" ht="15.75" customHeight="1" x14ac:dyDescent="0.2">
      <c r="A49" s="239" t="s">
        <v>31</v>
      </c>
      <c r="B49" s="237" t="s">
        <v>250</v>
      </c>
      <c r="C49" s="237" t="s">
        <v>89</v>
      </c>
      <c r="D49" s="237" t="s">
        <v>166</v>
      </c>
      <c r="E49" s="237" t="s">
        <v>251</v>
      </c>
      <c r="F49" s="238">
        <v>240</v>
      </c>
      <c r="G49" s="237" t="s">
        <v>32</v>
      </c>
      <c r="H49" s="237"/>
      <c r="I49" s="55"/>
      <c r="J49" s="193">
        <f t="shared" si="2"/>
        <v>1075.7</v>
      </c>
      <c r="K49" s="236"/>
      <c r="L49" s="236"/>
    </row>
    <row r="50" spans="1:12" ht="11.25" customHeight="1" x14ac:dyDescent="0.2">
      <c r="A50" s="48" t="s">
        <v>36</v>
      </c>
      <c r="B50" s="237" t="s">
        <v>250</v>
      </c>
      <c r="C50" s="237" t="s">
        <v>89</v>
      </c>
      <c r="D50" s="237" t="s">
        <v>166</v>
      </c>
      <c r="E50" s="237" t="s">
        <v>251</v>
      </c>
      <c r="F50" s="238">
        <v>240</v>
      </c>
      <c r="G50" s="237" t="s">
        <v>32</v>
      </c>
      <c r="H50" s="237" t="s">
        <v>201</v>
      </c>
      <c r="I50" s="55"/>
      <c r="J50" s="193">
        <f t="shared" si="2"/>
        <v>1075.7</v>
      </c>
      <c r="K50" s="236"/>
      <c r="L50" s="236"/>
    </row>
    <row r="51" spans="1:12" ht="48.75" customHeight="1" x14ac:dyDescent="0.2">
      <c r="A51" s="54" t="s">
        <v>14</v>
      </c>
      <c r="B51" s="237" t="s">
        <v>250</v>
      </c>
      <c r="C51" s="237" t="s">
        <v>89</v>
      </c>
      <c r="D51" s="237" t="s">
        <v>166</v>
      </c>
      <c r="E51" s="237" t="s">
        <v>251</v>
      </c>
      <c r="F51" s="238">
        <v>240</v>
      </c>
      <c r="G51" s="237" t="s">
        <v>32</v>
      </c>
      <c r="H51" s="237" t="s">
        <v>201</v>
      </c>
      <c r="I51" s="55" t="s">
        <v>232</v>
      </c>
      <c r="J51" s="193">
        <f>'Приложение 2'!J108</f>
        <v>1075.7</v>
      </c>
      <c r="K51" s="236"/>
      <c r="L51" s="236"/>
    </row>
    <row r="52" spans="1:12" ht="63" customHeight="1" x14ac:dyDescent="0.2">
      <c r="A52" s="54" t="s">
        <v>7</v>
      </c>
      <c r="B52" s="55">
        <v>65</v>
      </c>
      <c r="C52" s="55"/>
      <c r="D52" s="55"/>
      <c r="E52" s="53"/>
      <c r="F52" s="55"/>
      <c r="G52" s="55"/>
      <c r="H52" s="55"/>
      <c r="I52" s="55"/>
      <c r="J52" s="193">
        <f>J53+J60</f>
        <v>2385.1</v>
      </c>
      <c r="K52" s="193">
        <f>K53+K60</f>
        <v>1854.6</v>
      </c>
      <c r="L52" s="193">
        <f>L53+L60</f>
        <v>1980.23</v>
      </c>
    </row>
    <row r="53" spans="1:12" ht="51" x14ac:dyDescent="0.2">
      <c r="A53" s="183" t="s">
        <v>8</v>
      </c>
      <c r="B53" s="182">
        <v>65</v>
      </c>
      <c r="C53" s="182" t="s">
        <v>89</v>
      </c>
      <c r="D53" s="182"/>
      <c r="E53" s="184"/>
      <c r="F53" s="182"/>
      <c r="G53" s="182"/>
      <c r="H53" s="182"/>
      <c r="I53" s="182"/>
      <c r="J53" s="194">
        <f>J54</f>
        <v>420.7</v>
      </c>
      <c r="K53" s="194">
        <f>K54</f>
        <v>420.7</v>
      </c>
      <c r="L53" s="194">
        <f>L54</f>
        <v>420.7</v>
      </c>
    </row>
    <row r="54" spans="1:12" ht="25.5" x14ac:dyDescent="0.2">
      <c r="A54" s="127" t="s">
        <v>171</v>
      </c>
      <c r="B54" s="21">
        <v>65</v>
      </c>
      <c r="C54" s="21" t="s">
        <v>89</v>
      </c>
      <c r="D54" s="21" t="s">
        <v>170</v>
      </c>
      <c r="E54" s="68">
        <v>41150</v>
      </c>
      <c r="F54" s="21"/>
      <c r="G54" s="21"/>
      <c r="H54" s="21"/>
      <c r="I54" s="21"/>
      <c r="J54" s="171">
        <f>J55</f>
        <v>420.7</v>
      </c>
      <c r="K54" s="171">
        <f t="shared" ref="K54:L58" si="3">K55</f>
        <v>420.7</v>
      </c>
      <c r="L54" s="171">
        <f t="shared" si="3"/>
        <v>420.7</v>
      </c>
    </row>
    <row r="55" spans="1:12" ht="102" x14ac:dyDescent="0.2">
      <c r="A55" s="127" t="s">
        <v>172</v>
      </c>
      <c r="B55" s="21">
        <v>65</v>
      </c>
      <c r="C55" s="21" t="s">
        <v>89</v>
      </c>
      <c r="D55" s="21" t="s">
        <v>170</v>
      </c>
      <c r="E55" s="68">
        <v>41150</v>
      </c>
      <c r="F55" s="21">
        <v>100</v>
      </c>
      <c r="G55" s="21"/>
      <c r="H55" s="21"/>
      <c r="I55" s="21"/>
      <c r="J55" s="171">
        <f>J56</f>
        <v>420.7</v>
      </c>
      <c r="K55" s="171">
        <f t="shared" si="3"/>
        <v>420.7</v>
      </c>
      <c r="L55" s="171">
        <f t="shared" si="3"/>
        <v>420.7</v>
      </c>
    </row>
    <row r="56" spans="1:12" ht="38.25" x14ac:dyDescent="0.2">
      <c r="A56" s="127" t="s">
        <v>173</v>
      </c>
      <c r="B56" s="21">
        <v>65</v>
      </c>
      <c r="C56" s="21" t="s">
        <v>89</v>
      </c>
      <c r="D56" s="21" t="s">
        <v>170</v>
      </c>
      <c r="E56" s="68">
        <v>41150</v>
      </c>
      <c r="F56" s="21">
        <v>120</v>
      </c>
      <c r="G56" s="21"/>
      <c r="H56" s="21"/>
      <c r="I56" s="21"/>
      <c r="J56" s="171">
        <f>J57</f>
        <v>420.7</v>
      </c>
      <c r="K56" s="171">
        <f t="shared" si="3"/>
        <v>420.7</v>
      </c>
      <c r="L56" s="171">
        <f t="shared" si="3"/>
        <v>420.7</v>
      </c>
    </row>
    <row r="57" spans="1:12" x14ac:dyDescent="0.2">
      <c r="A57" s="127" t="s">
        <v>165</v>
      </c>
      <c r="B57" s="21">
        <v>65</v>
      </c>
      <c r="C57" s="21" t="s">
        <v>89</v>
      </c>
      <c r="D57" s="21" t="s">
        <v>170</v>
      </c>
      <c r="E57" s="68">
        <v>41150</v>
      </c>
      <c r="F57" s="21">
        <v>120</v>
      </c>
      <c r="G57" s="21" t="s">
        <v>166</v>
      </c>
      <c r="H57" s="21"/>
      <c r="I57" s="21"/>
      <c r="J57" s="171">
        <f>J58</f>
        <v>420.7</v>
      </c>
      <c r="K57" s="171">
        <f t="shared" si="3"/>
        <v>420.7</v>
      </c>
      <c r="L57" s="171">
        <f t="shared" si="3"/>
        <v>420.7</v>
      </c>
    </row>
    <row r="58" spans="1:12" ht="36.75" customHeight="1" x14ac:dyDescent="0.2">
      <c r="A58" s="127" t="s">
        <v>167</v>
      </c>
      <c r="B58" s="21">
        <v>65</v>
      </c>
      <c r="C58" s="21" t="s">
        <v>89</v>
      </c>
      <c r="D58" s="21" t="s">
        <v>170</v>
      </c>
      <c r="E58" s="68">
        <v>41150</v>
      </c>
      <c r="F58" s="21">
        <v>120</v>
      </c>
      <c r="G58" s="21" t="s">
        <v>166</v>
      </c>
      <c r="H58" s="21" t="s">
        <v>168</v>
      </c>
      <c r="I58" s="21"/>
      <c r="J58" s="171">
        <f>J59</f>
        <v>420.7</v>
      </c>
      <c r="K58" s="171">
        <f t="shared" si="3"/>
        <v>420.7</v>
      </c>
      <c r="L58" s="171">
        <f t="shared" si="3"/>
        <v>420.7</v>
      </c>
    </row>
    <row r="59" spans="1:12" ht="51" x14ac:dyDescent="0.2">
      <c r="A59" s="127" t="s">
        <v>14</v>
      </c>
      <c r="B59" s="21">
        <v>65</v>
      </c>
      <c r="C59" s="21" t="s">
        <v>89</v>
      </c>
      <c r="D59" s="21" t="s">
        <v>170</v>
      </c>
      <c r="E59" s="68">
        <v>41150</v>
      </c>
      <c r="F59" s="21">
        <v>120</v>
      </c>
      <c r="G59" s="21" t="s">
        <v>166</v>
      </c>
      <c r="H59" s="21" t="s">
        <v>168</v>
      </c>
      <c r="I59" s="21">
        <v>923</v>
      </c>
      <c r="J59" s="171">
        <f>'Приложение 2'!J19</f>
        <v>420.7</v>
      </c>
      <c r="K59" s="171">
        <f>'Приложение 2'!K19</f>
        <v>420.7</v>
      </c>
      <c r="L59" s="171">
        <f>'Приложение 2'!L19</f>
        <v>420.7</v>
      </c>
    </row>
    <row r="60" spans="1:12" ht="76.5" x14ac:dyDescent="0.2">
      <c r="A60" s="127" t="s">
        <v>10</v>
      </c>
      <c r="B60" s="21" t="s">
        <v>176</v>
      </c>
      <c r="C60" s="21" t="s">
        <v>97</v>
      </c>
      <c r="D60" s="21"/>
      <c r="E60" s="68"/>
      <c r="F60" s="127"/>
      <c r="G60" s="21"/>
      <c r="H60" s="21"/>
      <c r="I60" s="21"/>
      <c r="J60" s="171">
        <f>J61+J67+J79</f>
        <v>1964.3999999999999</v>
      </c>
      <c r="K60" s="171">
        <f>K61+K67+K79</f>
        <v>1433.8999999999999</v>
      </c>
      <c r="L60" s="171">
        <f>L61+L67+L79</f>
        <v>1559.53</v>
      </c>
    </row>
    <row r="61" spans="1:12" ht="38.25" x14ac:dyDescent="0.2">
      <c r="A61" s="127" t="s">
        <v>177</v>
      </c>
      <c r="B61" s="21" t="s">
        <v>176</v>
      </c>
      <c r="C61" s="21" t="s">
        <v>97</v>
      </c>
      <c r="D61" s="21" t="s">
        <v>170</v>
      </c>
      <c r="E61" s="68" t="s">
        <v>178</v>
      </c>
      <c r="F61" s="127"/>
      <c r="G61" s="21"/>
      <c r="H61" s="21"/>
      <c r="I61" s="21"/>
      <c r="J61" s="171">
        <f>J62</f>
        <v>877.58299999999997</v>
      </c>
      <c r="K61" s="171">
        <f t="shared" ref="K61:L65" si="4">K62</f>
        <v>686.66</v>
      </c>
      <c r="L61" s="171">
        <f t="shared" si="4"/>
        <v>696.7</v>
      </c>
    </row>
    <row r="62" spans="1:12" ht="102" x14ac:dyDescent="0.2">
      <c r="A62" s="127" t="s">
        <v>172</v>
      </c>
      <c r="B62" s="21" t="s">
        <v>176</v>
      </c>
      <c r="C62" s="21" t="s">
        <v>97</v>
      </c>
      <c r="D62" s="21" t="s">
        <v>170</v>
      </c>
      <c r="E62" s="68" t="s">
        <v>178</v>
      </c>
      <c r="F62" s="127">
        <v>100</v>
      </c>
      <c r="G62" s="21"/>
      <c r="H62" s="21"/>
      <c r="I62" s="21"/>
      <c r="J62" s="171">
        <f>J63</f>
        <v>877.58299999999997</v>
      </c>
      <c r="K62" s="171">
        <f t="shared" si="4"/>
        <v>686.66</v>
      </c>
      <c r="L62" s="171">
        <f t="shared" si="4"/>
        <v>696.7</v>
      </c>
    </row>
    <row r="63" spans="1:12" ht="38.25" x14ac:dyDescent="0.2">
      <c r="A63" s="127" t="s">
        <v>173</v>
      </c>
      <c r="B63" s="21" t="s">
        <v>176</v>
      </c>
      <c r="C63" s="21" t="s">
        <v>97</v>
      </c>
      <c r="D63" s="21" t="s">
        <v>170</v>
      </c>
      <c r="E63" s="68" t="s">
        <v>178</v>
      </c>
      <c r="F63" s="127">
        <v>120</v>
      </c>
      <c r="G63" s="21"/>
      <c r="H63" s="21"/>
      <c r="I63" s="21"/>
      <c r="J63" s="171">
        <f>J64</f>
        <v>877.58299999999997</v>
      </c>
      <c r="K63" s="171">
        <f t="shared" si="4"/>
        <v>686.66</v>
      </c>
      <c r="L63" s="171">
        <f t="shared" si="4"/>
        <v>696.7</v>
      </c>
    </row>
    <row r="64" spans="1:12" x14ac:dyDescent="0.2">
      <c r="A64" s="127" t="s">
        <v>165</v>
      </c>
      <c r="B64" s="21" t="s">
        <v>176</v>
      </c>
      <c r="C64" s="21" t="s">
        <v>97</v>
      </c>
      <c r="D64" s="21" t="s">
        <v>170</v>
      </c>
      <c r="E64" s="68" t="s">
        <v>178</v>
      </c>
      <c r="F64" s="127">
        <v>120</v>
      </c>
      <c r="G64" s="21" t="s">
        <v>166</v>
      </c>
      <c r="H64" s="21"/>
      <c r="I64" s="21"/>
      <c r="J64" s="171">
        <f>J65</f>
        <v>877.58299999999997</v>
      </c>
      <c r="K64" s="171">
        <f t="shared" si="4"/>
        <v>686.66</v>
      </c>
      <c r="L64" s="171">
        <f t="shared" si="4"/>
        <v>696.7</v>
      </c>
    </row>
    <row r="65" spans="1:12" ht="61.5" customHeight="1" x14ac:dyDescent="0.2">
      <c r="A65" s="127" t="s">
        <v>174</v>
      </c>
      <c r="B65" s="21" t="s">
        <v>176</v>
      </c>
      <c r="C65" s="21" t="s">
        <v>97</v>
      </c>
      <c r="D65" s="21" t="s">
        <v>170</v>
      </c>
      <c r="E65" s="68" t="s">
        <v>178</v>
      </c>
      <c r="F65" s="127">
        <v>120</v>
      </c>
      <c r="G65" s="21" t="s">
        <v>166</v>
      </c>
      <c r="H65" s="21" t="s">
        <v>175</v>
      </c>
      <c r="I65" s="21"/>
      <c r="J65" s="171">
        <f>J66</f>
        <v>877.58299999999997</v>
      </c>
      <c r="K65" s="171">
        <f t="shared" si="4"/>
        <v>686.66</v>
      </c>
      <c r="L65" s="171">
        <f t="shared" si="4"/>
        <v>696.7</v>
      </c>
    </row>
    <row r="66" spans="1:12" ht="51" x14ac:dyDescent="0.2">
      <c r="A66" s="127" t="s">
        <v>14</v>
      </c>
      <c r="B66" s="21" t="s">
        <v>176</v>
      </c>
      <c r="C66" s="21" t="s">
        <v>97</v>
      </c>
      <c r="D66" s="21" t="s">
        <v>170</v>
      </c>
      <c r="E66" s="68" t="s">
        <v>178</v>
      </c>
      <c r="F66" s="127">
        <v>120</v>
      </c>
      <c r="G66" s="21" t="s">
        <v>166</v>
      </c>
      <c r="H66" s="21" t="s">
        <v>175</v>
      </c>
      <c r="I66" s="21">
        <v>923</v>
      </c>
      <c r="J66" s="171">
        <f>'Приложение 2'!J25</f>
        <v>877.58299999999997</v>
      </c>
      <c r="K66" s="171">
        <f>'Приложение 2'!K25</f>
        <v>686.66</v>
      </c>
      <c r="L66" s="171">
        <f>'Приложение 2'!L25</f>
        <v>696.7</v>
      </c>
    </row>
    <row r="67" spans="1:12" ht="25.5" x14ac:dyDescent="0.2">
      <c r="A67" s="127" t="s">
        <v>179</v>
      </c>
      <c r="B67" s="21" t="s">
        <v>176</v>
      </c>
      <c r="C67" s="21" t="s">
        <v>97</v>
      </c>
      <c r="D67" s="21" t="s">
        <v>170</v>
      </c>
      <c r="E67" s="68" t="s">
        <v>180</v>
      </c>
      <c r="F67" s="127"/>
      <c r="G67" s="21"/>
      <c r="H67" s="21"/>
      <c r="I67" s="21"/>
      <c r="J67" s="171">
        <f>J68+J73</f>
        <v>1086.117</v>
      </c>
      <c r="K67" s="171">
        <f>K68+K73</f>
        <v>746.54</v>
      </c>
      <c r="L67" s="171">
        <f>L68+L73</f>
        <v>862.13</v>
      </c>
    </row>
    <row r="68" spans="1:12" ht="38.25" x14ac:dyDescent="0.2">
      <c r="A68" s="127" t="s">
        <v>181</v>
      </c>
      <c r="B68" s="21" t="s">
        <v>176</v>
      </c>
      <c r="C68" s="21" t="s">
        <v>97</v>
      </c>
      <c r="D68" s="21" t="s">
        <v>170</v>
      </c>
      <c r="E68" s="68" t="s">
        <v>180</v>
      </c>
      <c r="F68" s="127">
        <v>200</v>
      </c>
      <c r="G68" s="21"/>
      <c r="H68" s="21"/>
      <c r="I68" s="21"/>
      <c r="J68" s="171">
        <f>J69</f>
        <v>400.72592000000003</v>
      </c>
      <c r="K68" s="171">
        <f t="shared" ref="K68:L71" si="5">K69</f>
        <v>176.64892</v>
      </c>
      <c r="L68" s="171">
        <f t="shared" si="5"/>
        <v>176.73891999999998</v>
      </c>
    </row>
    <row r="69" spans="1:12" ht="51" x14ac:dyDescent="0.2">
      <c r="A69" s="127" t="s">
        <v>182</v>
      </c>
      <c r="B69" s="21" t="s">
        <v>176</v>
      </c>
      <c r="C69" s="21" t="s">
        <v>97</v>
      </c>
      <c r="D69" s="21" t="s">
        <v>170</v>
      </c>
      <c r="E69" s="68" t="s">
        <v>180</v>
      </c>
      <c r="F69" s="127">
        <v>240</v>
      </c>
      <c r="G69" s="21"/>
      <c r="H69" s="21"/>
      <c r="I69" s="21"/>
      <c r="J69" s="171">
        <f>J70</f>
        <v>400.72592000000003</v>
      </c>
      <c r="K69" s="171">
        <f t="shared" si="5"/>
        <v>176.64892</v>
      </c>
      <c r="L69" s="171">
        <f t="shared" si="5"/>
        <v>176.73891999999998</v>
      </c>
    </row>
    <row r="70" spans="1:12" x14ac:dyDescent="0.2">
      <c r="A70" s="127" t="s">
        <v>165</v>
      </c>
      <c r="B70" s="21" t="s">
        <v>176</v>
      </c>
      <c r="C70" s="21" t="s">
        <v>97</v>
      </c>
      <c r="D70" s="21" t="s">
        <v>170</v>
      </c>
      <c r="E70" s="68" t="s">
        <v>180</v>
      </c>
      <c r="F70" s="127">
        <v>240</v>
      </c>
      <c r="G70" s="21" t="s">
        <v>166</v>
      </c>
      <c r="H70" s="21"/>
      <c r="I70" s="21"/>
      <c r="J70" s="171">
        <f>J71</f>
        <v>400.72592000000003</v>
      </c>
      <c r="K70" s="171">
        <f t="shared" si="5"/>
        <v>176.64892</v>
      </c>
      <c r="L70" s="171">
        <f t="shared" si="5"/>
        <v>176.73891999999998</v>
      </c>
    </row>
    <row r="71" spans="1:12" ht="85.5" customHeight="1" x14ac:dyDescent="0.2">
      <c r="A71" s="127" t="s">
        <v>174</v>
      </c>
      <c r="B71" s="21" t="s">
        <v>176</v>
      </c>
      <c r="C71" s="21" t="s">
        <v>97</v>
      </c>
      <c r="D71" s="21" t="s">
        <v>170</v>
      </c>
      <c r="E71" s="68" t="s">
        <v>180</v>
      </c>
      <c r="F71" s="127">
        <v>240</v>
      </c>
      <c r="G71" s="21" t="s">
        <v>166</v>
      </c>
      <c r="H71" s="21" t="s">
        <v>175</v>
      </c>
      <c r="I71" s="21"/>
      <c r="J71" s="171">
        <f>J72</f>
        <v>400.72592000000003</v>
      </c>
      <c r="K71" s="171">
        <f t="shared" si="5"/>
        <v>176.64892</v>
      </c>
      <c r="L71" s="171">
        <f t="shared" si="5"/>
        <v>176.73891999999998</v>
      </c>
    </row>
    <row r="72" spans="1:12" ht="51" x14ac:dyDescent="0.2">
      <c r="A72" s="127" t="s">
        <v>14</v>
      </c>
      <c r="B72" s="21" t="s">
        <v>176</v>
      </c>
      <c r="C72" s="21" t="s">
        <v>97</v>
      </c>
      <c r="D72" s="21" t="s">
        <v>170</v>
      </c>
      <c r="E72" s="68" t="s">
        <v>180</v>
      </c>
      <c r="F72" s="127">
        <v>240</v>
      </c>
      <c r="G72" s="21" t="s">
        <v>166</v>
      </c>
      <c r="H72" s="21" t="s">
        <v>175</v>
      </c>
      <c r="I72" s="21">
        <v>923</v>
      </c>
      <c r="J72" s="171">
        <f>'Приложение 2'!J28</f>
        <v>400.72592000000003</v>
      </c>
      <c r="K72" s="171">
        <f>'Приложение 2'!K28</f>
        <v>176.64892</v>
      </c>
      <c r="L72" s="171">
        <f>'Приложение 2'!L28</f>
        <v>176.73891999999998</v>
      </c>
    </row>
    <row r="73" spans="1:12" x14ac:dyDescent="0.2">
      <c r="A73" s="127" t="s">
        <v>183</v>
      </c>
      <c r="B73" s="21" t="s">
        <v>176</v>
      </c>
      <c r="C73" s="21" t="s">
        <v>97</v>
      </c>
      <c r="D73" s="21" t="s">
        <v>170</v>
      </c>
      <c r="E73" s="68" t="s">
        <v>180</v>
      </c>
      <c r="F73" s="127">
        <v>800</v>
      </c>
      <c r="G73" s="21"/>
      <c r="H73" s="21"/>
      <c r="I73" s="21"/>
      <c r="J73" s="171">
        <f>J75+J74</f>
        <v>685.39107999999999</v>
      </c>
      <c r="K73" s="171">
        <f>K75</f>
        <v>569.89107999999999</v>
      </c>
      <c r="L73" s="171">
        <f>L75</f>
        <v>685.39107999999999</v>
      </c>
    </row>
    <row r="74" spans="1:12" x14ac:dyDescent="0.2">
      <c r="A74" s="213" t="s">
        <v>244</v>
      </c>
      <c r="B74" s="21" t="s">
        <v>176</v>
      </c>
      <c r="C74" s="21" t="s">
        <v>97</v>
      </c>
      <c r="D74" s="21" t="s">
        <v>170</v>
      </c>
      <c r="E74" s="68" t="s">
        <v>180</v>
      </c>
      <c r="F74" s="127">
        <v>830</v>
      </c>
      <c r="G74" s="21"/>
      <c r="H74" s="21"/>
      <c r="I74" s="21"/>
      <c r="J74" s="171">
        <f>'Приложение 2'!J30</f>
        <v>20</v>
      </c>
      <c r="K74" s="171"/>
      <c r="L74" s="171"/>
    </row>
    <row r="75" spans="1:12" ht="25.5" x14ac:dyDescent="0.2">
      <c r="A75" s="127" t="s">
        <v>184</v>
      </c>
      <c r="B75" s="21" t="s">
        <v>176</v>
      </c>
      <c r="C75" s="21" t="s">
        <v>97</v>
      </c>
      <c r="D75" s="21" t="s">
        <v>170</v>
      </c>
      <c r="E75" s="68" t="s">
        <v>180</v>
      </c>
      <c r="F75" s="127">
        <v>850</v>
      </c>
      <c r="G75" s="21"/>
      <c r="H75" s="21"/>
      <c r="I75" s="21"/>
      <c r="J75" s="171">
        <f>J76</f>
        <v>665.39107999999999</v>
      </c>
      <c r="K75" s="171">
        <f t="shared" ref="K75:L77" si="6">K76</f>
        <v>569.89107999999999</v>
      </c>
      <c r="L75" s="171">
        <f t="shared" si="6"/>
        <v>685.39107999999999</v>
      </c>
    </row>
    <row r="76" spans="1:12" x14ac:dyDescent="0.2">
      <c r="A76" s="127" t="s">
        <v>165</v>
      </c>
      <c r="B76" s="21" t="s">
        <v>176</v>
      </c>
      <c r="C76" s="21" t="s">
        <v>97</v>
      </c>
      <c r="D76" s="21" t="s">
        <v>170</v>
      </c>
      <c r="E76" s="68" t="s">
        <v>180</v>
      </c>
      <c r="F76" s="127">
        <v>850</v>
      </c>
      <c r="G76" s="21" t="s">
        <v>166</v>
      </c>
      <c r="H76" s="21"/>
      <c r="I76" s="21"/>
      <c r="J76" s="171">
        <f>J77</f>
        <v>665.39107999999999</v>
      </c>
      <c r="K76" s="171">
        <f t="shared" si="6"/>
        <v>569.89107999999999</v>
      </c>
      <c r="L76" s="171">
        <f t="shared" si="6"/>
        <v>685.39107999999999</v>
      </c>
    </row>
    <row r="77" spans="1:12" ht="63" customHeight="1" x14ac:dyDescent="0.2">
      <c r="A77" s="127" t="s">
        <v>174</v>
      </c>
      <c r="B77" s="21" t="s">
        <v>176</v>
      </c>
      <c r="C77" s="21" t="s">
        <v>97</v>
      </c>
      <c r="D77" s="21" t="s">
        <v>170</v>
      </c>
      <c r="E77" s="68" t="s">
        <v>180</v>
      </c>
      <c r="F77" s="127">
        <v>850</v>
      </c>
      <c r="G77" s="21" t="s">
        <v>166</v>
      </c>
      <c r="H77" s="21" t="s">
        <v>175</v>
      </c>
      <c r="I77" s="21"/>
      <c r="J77" s="171">
        <f>J78</f>
        <v>665.39107999999999</v>
      </c>
      <c r="K77" s="171">
        <f t="shared" si="6"/>
        <v>569.89107999999999</v>
      </c>
      <c r="L77" s="171">
        <f t="shared" si="6"/>
        <v>685.39107999999999</v>
      </c>
    </row>
    <row r="78" spans="1:12" ht="51" x14ac:dyDescent="0.2">
      <c r="A78" s="127" t="s">
        <v>14</v>
      </c>
      <c r="B78" s="21" t="s">
        <v>176</v>
      </c>
      <c r="C78" s="21" t="s">
        <v>97</v>
      </c>
      <c r="D78" s="21" t="s">
        <v>170</v>
      </c>
      <c r="E78" s="68" t="s">
        <v>180</v>
      </c>
      <c r="F78" s="127">
        <v>850</v>
      </c>
      <c r="G78" s="21" t="s">
        <v>166</v>
      </c>
      <c r="H78" s="21" t="s">
        <v>175</v>
      </c>
      <c r="I78" s="21">
        <v>923</v>
      </c>
      <c r="J78" s="171">
        <f>'Приложение 2'!J31</f>
        <v>665.39107999999999</v>
      </c>
      <c r="K78" s="171">
        <f>'Приложение 2'!K31</f>
        <v>569.89107999999999</v>
      </c>
      <c r="L78" s="171">
        <f>'Приложение 2'!L31</f>
        <v>685.39107999999999</v>
      </c>
    </row>
    <row r="79" spans="1:12" ht="127.5" x14ac:dyDescent="0.2">
      <c r="A79" s="127" t="s">
        <v>2</v>
      </c>
      <c r="B79" s="21" t="s">
        <v>176</v>
      </c>
      <c r="C79" s="21" t="s">
        <v>97</v>
      </c>
      <c r="D79" s="21" t="s">
        <v>170</v>
      </c>
      <c r="E79" s="68" t="s">
        <v>186</v>
      </c>
      <c r="F79" s="127"/>
      <c r="G79" s="21"/>
      <c r="H79" s="21"/>
      <c r="I79" s="21"/>
      <c r="J79" s="171">
        <f>J80</f>
        <v>0.7</v>
      </c>
      <c r="K79" s="171">
        <f t="shared" ref="K79:L83" si="7">K80</f>
        <v>0.7</v>
      </c>
      <c r="L79" s="171">
        <f t="shared" si="7"/>
        <v>0.7</v>
      </c>
    </row>
    <row r="80" spans="1:12" ht="38.25" x14ac:dyDescent="0.2">
      <c r="A80" s="127" t="s">
        <v>181</v>
      </c>
      <c r="B80" s="21" t="s">
        <v>176</v>
      </c>
      <c r="C80" s="21" t="s">
        <v>97</v>
      </c>
      <c r="D80" s="21" t="s">
        <v>170</v>
      </c>
      <c r="E80" s="68" t="s">
        <v>186</v>
      </c>
      <c r="F80" s="127">
        <v>200</v>
      </c>
      <c r="G80" s="21"/>
      <c r="H80" s="21"/>
      <c r="I80" s="21"/>
      <c r="J80" s="171">
        <f>J81</f>
        <v>0.7</v>
      </c>
      <c r="K80" s="171">
        <f t="shared" si="7"/>
        <v>0.7</v>
      </c>
      <c r="L80" s="171">
        <f t="shared" si="7"/>
        <v>0.7</v>
      </c>
    </row>
    <row r="81" spans="1:12" ht="51" x14ac:dyDescent="0.2">
      <c r="A81" s="127" t="s">
        <v>182</v>
      </c>
      <c r="B81" s="21" t="s">
        <v>176</v>
      </c>
      <c r="C81" s="21" t="s">
        <v>97</v>
      </c>
      <c r="D81" s="21" t="s">
        <v>170</v>
      </c>
      <c r="E81" s="68" t="s">
        <v>186</v>
      </c>
      <c r="F81" s="127">
        <v>240</v>
      </c>
      <c r="G81" s="21"/>
      <c r="H81" s="21"/>
      <c r="I81" s="21"/>
      <c r="J81" s="171">
        <f>J82</f>
        <v>0.7</v>
      </c>
      <c r="K81" s="171">
        <f t="shared" si="7"/>
        <v>0.7</v>
      </c>
      <c r="L81" s="171">
        <f t="shared" si="7"/>
        <v>0.7</v>
      </c>
    </row>
    <row r="82" spans="1:12" x14ac:dyDescent="0.2">
      <c r="A82" s="127" t="s">
        <v>165</v>
      </c>
      <c r="B82" s="21" t="s">
        <v>176</v>
      </c>
      <c r="C82" s="21" t="s">
        <v>97</v>
      </c>
      <c r="D82" s="21" t="s">
        <v>170</v>
      </c>
      <c r="E82" s="68" t="s">
        <v>186</v>
      </c>
      <c r="F82" s="127">
        <v>240</v>
      </c>
      <c r="G82" s="21" t="s">
        <v>166</v>
      </c>
      <c r="H82" s="21"/>
      <c r="I82" s="21"/>
      <c r="J82" s="171">
        <f>J83</f>
        <v>0.7</v>
      </c>
      <c r="K82" s="171">
        <f t="shared" si="7"/>
        <v>0.7</v>
      </c>
      <c r="L82" s="171">
        <f t="shared" si="7"/>
        <v>0.7</v>
      </c>
    </row>
    <row r="83" spans="1:12" ht="61.5" customHeight="1" x14ac:dyDescent="0.2">
      <c r="A83" s="127" t="s">
        <v>174</v>
      </c>
      <c r="B83" s="21" t="s">
        <v>176</v>
      </c>
      <c r="C83" s="21" t="s">
        <v>97</v>
      </c>
      <c r="D83" s="21" t="s">
        <v>170</v>
      </c>
      <c r="E83" s="68" t="s">
        <v>186</v>
      </c>
      <c r="F83" s="127">
        <v>240</v>
      </c>
      <c r="G83" s="21" t="s">
        <v>166</v>
      </c>
      <c r="H83" s="21" t="s">
        <v>175</v>
      </c>
      <c r="I83" s="21"/>
      <c r="J83" s="171">
        <f>J84</f>
        <v>0.7</v>
      </c>
      <c r="K83" s="171">
        <f t="shared" si="7"/>
        <v>0.7</v>
      </c>
      <c r="L83" s="171">
        <f t="shared" si="7"/>
        <v>0.7</v>
      </c>
    </row>
    <row r="84" spans="1:12" ht="51" x14ac:dyDescent="0.2">
      <c r="A84" s="127" t="s">
        <v>14</v>
      </c>
      <c r="B84" s="21" t="s">
        <v>176</v>
      </c>
      <c r="C84" s="21" t="s">
        <v>97</v>
      </c>
      <c r="D84" s="21" t="s">
        <v>170</v>
      </c>
      <c r="E84" s="68" t="s">
        <v>186</v>
      </c>
      <c r="F84" s="127">
        <v>240</v>
      </c>
      <c r="G84" s="21" t="s">
        <v>166</v>
      </c>
      <c r="H84" s="21" t="s">
        <v>175</v>
      </c>
      <c r="I84" s="21">
        <v>923</v>
      </c>
      <c r="J84" s="171">
        <f>'Приложение 2'!J34</f>
        <v>0.7</v>
      </c>
      <c r="K84" s="171">
        <f>'Приложение 2'!K34</f>
        <v>0.7</v>
      </c>
      <c r="L84" s="171">
        <f>'Приложение 2'!L34</f>
        <v>0.7</v>
      </c>
    </row>
    <row r="85" spans="1:12" ht="38.25" x14ac:dyDescent="0.2">
      <c r="A85" s="21" t="s">
        <v>49</v>
      </c>
      <c r="B85" s="33" t="s">
        <v>190</v>
      </c>
      <c r="C85" s="33">
        <v>1</v>
      </c>
      <c r="D85" s="33" t="s">
        <v>170</v>
      </c>
      <c r="E85" s="68" t="s">
        <v>50</v>
      </c>
      <c r="F85" s="33"/>
      <c r="G85" s="33"/>
      <c r="H85" s="33"/>
      <c r="I85" s="33"/>
      <c r="J85" s="171">
        <f>J86</f>
        <v>337.3</v>
      </c>
      <c r="K85" s="171">
        <f t="shared" ref="K85:L89" si="8">K86</f>
        <v>349.7</v>
      </c>
      <c r="L85" s="171">
        <f t="shared" si="8"/>
        <v>361.7</v>
      </c>
    </row>
    <row r="86" spans="1:12" ht="25.5" x14ac:dyDescent="0.2">
      <c r="A86" s="69" t="s">
        <v>51</v>
      </c>
      <c r="B86" s="33" t="s">
        <v>190</v>
      </c>
      <c r="C86" s="33">
        <v>1</v>
      </c>
      <c r="D86" s="33" t="s">
        <v>170</v>
      </c>
      <c r="E86" s="68" t="s">
        <v>50</v>
      </c>
      <c r="F86" s="33" t="s">
        <v>52</v>
      </c>
      <c r="G86" s="33"/>
      <c r="H86" s="33"/>
      <c r="I86" s="33"/>
      <c r="J86" s="171">
        <f>J87</f>
        <v>337.3</v>
      </c>
      <c r="K86" s="171">
        <f t="shared" si="8"/>
        <v>349.7</v>
      </c>
      <c r="L86" s="171">
        <f t="shared" si="8"/>
        <v>361.7</v>
      </c>
    </row>
    <row r="87" spans="1:12" ht="26.25" customHeight="1" x14ac:dyDescent="0.2">
      <c r="A87" s="55" t="s">
        <v>53</v>
      </c>
      <c r="B87" s="33" t="s">
        <v>190</v>
      </c>
      <c r="C87" s="33">
        <v>1</v>
      </c>
      <c r="D87" s="33" t="s">
        <v>170</v>
      </c>
      <c r="E87" s="68" t="s">
        <v>50</v>
      </c>
      <c r="F87" s="33" t="s">
        <v>54</v>
      </c>
      <c r="G87" s="33"/>
      <c r="H87" s="33"/>
      <c r="I87" s="33"/>
      <c r="J87" s="171">
        <f>J88</f>
        <v>337.3</v>
      </c>
      <c r="K87" s="171">
        <f t="shared" si="8"/>
        <v>349.7</v>
      </c>
      <c r="L87" s="171">
        <f t="shared" si="8"/>
        <v>361.7</v>
      </c>
    </row>
    <row r="88" spans="1:12" ht="15" customHeight="1" x14ac:dyDescent="0.2">
      <c r="A88" s="55" t="s">
        <v>47</v>
      </c>
      <c r="B88" s="33" t="s">
        <v>190</v>
      </c>
      <c r="C88" s="33">
        <v>1</v>
      </c>
      <c r="D88" s="33" t="s">
        <v>170</v>
      </c>
      <c r="E88" s="68" t="s">
        <v>50</v>
      </c>
      <c r="F88" s="33" t="s">
        <v>54</v>
      </c>
      <c r="G88" s="33" t="s">
        <v>161</v>
      </c>
      <c r="H88" s="33"/>
      <c r="I88" s="33"/>
      <c r="J88" s="171">
        <f>J89</f>
        <v>337.3</v>
      </c>
      <c r="K88" s="171">
        <f t="shared" si="8"/>
        <v>349.7</v>
      </c>
      <c r="L88" s="171">
        <f t="shared" si="8"/>
        <v>361.7</v>
      </c>
    </row>
    <row r="89" spans="1:12" ht="15.75" customHeight="1" x14ac:dyDescent="0.2">
      <c r="A89" s="55" t="s">
        <v>48</v>
      </c>
      <c r="B89" s="33" t="s">
        <v>190</v>
      </c>
      <c r="C89" s="33">
        <v>1</v>
      </c>
      <c r="D89" s="33" t="s">
        <v>170</v>
      </c>
      <c r="E89" s="68" t="s">
        <v>50</v>
      </c>
      <c r="F89" s="33" t="s">
        <v>54</v>
      </c>
      <c r="G89" s="33" t="s">
        <v>161</v>
      </c>
      <c r="H89" s="33" t="s">
        <v>166</v>
      </c>
      <c r="I89" s="33"/>
      <c r="J89" s="171">
        <f>J90</f>
        <v>337.3</v>
      </c>
      <c r="K89" s="171">
        <f t="shared" si="8"/>
        <v>349.7</v>
      </c>
      <c r="L89" s="171">
        <f t="shared" si="8"/>
        <v>361.7</v>
      </c>
    </row>
    <row r="90" spans="1:12" ht="24" customHeight="1" x14ac:dyDescent="0.2">
      <c r="A90" s="54" t="s">
        <v>14</v>
      </c>
      <c r="B90" s="33" t="s">
        <v>190</v>
      </c>
      <c r="C90" s="33">
        <v>1</v>
      </c>
      <c r="D90" s="33" t="s">
        <v>170</v>
      </c>
      <c r="E90" s="68" t="s">
        <v>50</v>
      </c>
      <c r="F90" s="33" t="s">
        <v>54</v>
      </c>
      <c r="G90" s="33" t="s">
        <v>161</v>
      </c>
      <c r="H90" s="33" t="s">
        <v>166</v>
      </c>
      <c r="I90" s="33">
        <v>923</v>
      </c>
      <c r="J90" s="171">
        <f>'Приложение 2'!J134</f>
        <v>337.3</v>
      </c>
      <c r="K90" s="171">
        <f>'Приложение 2'!K134</f>
        <v>349.7</v>
      </c>
      <c r="L90" s="171">
        <f>'Приложение 2'!L134</f>
        <v>361.7</v>
      </c>
    </row>
    <row r="91" spans="1:12" ht="25.5" x14ac:dyDescent="0.2">
      <c r="A91" s="7" t="s">
        <v>57</v>
      </c>
      <c r="B91" s="21" t="s">
        <v>190</v>
      </c>
      <c r="C91" s="21" t="s">
        <v>89</v>
      </c>
      <c r="D91" s="21" t="s">
        <v>170</v>
      </c>
      <c r="E91" s="68" t="s">
        <v>58</v>
      </c>
      <c r="F91" s="21"/>
      <c r="G91" s="21"/>
      <c r="H91" s="21"/>
      <c r="I91" s="21"/>
      <c r="J91" s="171">
        <f>J92</f>
        <v>5</v>
      </c>
      <c r="K91" s="171">
        <f t="shared" ref="K91:L95" si="9">K92</f>
        <v>5</v>
      </c>
      <c r="L91" s="171">
        <f t="shared" si="9"/>
        <v>5</v>
      </c>
    </row>
    <row r="92" spans="1:12" ht="25.5" x14ac:dyDescent="0.2">
      <c r="A92" s="70" t="s">
        <v>59</v>
      </c>
      <c r="B92" s="21" t="s">
        <v>190</v>
      </c>
      <c r="C92" s="21" t="s">
        <v>89</v>
      </c>
      <c r="D92" s="21" t="s">
        <v>170</v>
      </c>
      <c r="E92" s="68" t="s">
        <v>58</v>
      </c>
      <c r="F92" s="21" t="s">
        <v>60</v>
      </c>
      <c r="G92" s="21"/>
      <c r="H92" s="21"/>
      <c r="I92" s="21"/>
      <c r="J92" s="171">
        <f>J93</f>
        <v>5</v>
      </c>
      <c r="K92" s="171">
        <f t="shared" si="9"/>
        <v>5</v>
      </c>
      <c r="L92" s="171">
        <f t="shared" si="9"/>
        <v>5</v>
      </c>
    </row>
    <row r="93" spans="1:12" ht="14.25" customHeight="1" x14ac:dyDescent="0.2">
      <c r="A93" s="71" t="s">
        <v>61</v>
      </c>
      <c r="B93" s="69" t="s">
        <v>190</v>
      </c>
      <c r="C93" s="69" t="s">
        <v>89</v>
      </c>
      <c r="D93" s="69" t="s">
        <v>170</v>
      </c>
      <c r="E93" s="72" t="s">
        <v>58</v>
      </c>
      <c r="F93" s="69" t="s">
        <v>62</v>
      </c>
      <c r="G93" s="69"/>
      <c r="H93" s="69"/>
      <c r="I93" s="69"/>
      <c r="J93" s="152">
        <f>J94</f>
        <v>5</v>
      </c>
      <c r="K93" s="152">
        <f t="shared" si="9"/>
        <v>5</v>
      </c>
      <c r="L93" s="152">
        <f t="shared" si="9"/>
        <v>5</v>
      </c>
    </row>
    <row r="94" spans="1:12" ht="14.25" customHeight="1" x14ac:dyDescent="0.2">
      <c r="A94" s="172" t="s">
        <v>55</v>
      </c>
      <c r="B94" s="69" t="s">
        <v>190</v>
      </c>
      <c r="C94" s="69" t="s">
        <v>89</v>
      </c>
      <c r="D94" s="69" t="s">
        <v>170</v>
      </c>
      <c r="E94" s="72" t="s">
        <v>58</v>
      </c>
      <c r="F94" s="69" t="s">
        <v>62</v>
      </c>
      <c r="G94" s="73" t="s">
        <v>56</v>
      </c>
      <c r="H94" s="42"/>
      <c r="I94" s="69"/>
      <c r="J94" s="152">
        <f>J95</f>
        <v>5</v>
      </c>
      <c r="K94" s="152">
        <f t="shared" si="9"/>
        <v>5</v>
      </c>
      <c r="L94" s="152">
        <f t="shared" si="9"/>
        <v>5</v>
      </c>
    </row>
    <row r="95" spans="1:12" ht="31.5" customHeight="1" x14ac:dyDescent="0.2">
      <c r="A95" s="172" t="s">
        <v>1</v>
      </c>
      <c r="B95" s="69" t="s">
        <v>190</v>
      </c>
      <c r="C95" s="69" t="s">
        <v>89</v>
      </c>
      <c r="D95" s="69" t="s">
        <v>170</v>
      </c>
      <c r="E95" s="72" t="s">
        <v>58</v>
      </c>
      <c r="F95" s="69" t="s">
        <v>62</v>
      </c>
      <c r="G95" s="73" t="s">
        <v>56</v>
      </c>
      <c r="H95" s="21" t="s">
        <v>166</v>
      </c>
      <c r="I95" s="69"/>
      <c r="J95" s="152">
        <f>J96</f>
        <v>5</v>
      </c>
      <c r="K95" s="152">
        <f t="shared" si="9"/>
        <v>5</v>
      </c>
      <c r="L95" s="152">
        <f t="shared" si="9"/>
        <v>5</v>
      </c>
    </row>
    <row r="96" spans="1:12" ht="51" x14ac:dyDescent="0.2">
      <c r="A96" s="71" t="s">
        <v>14</v>
      </c>
      <c r="B96" s="69" t="s">
        <v>190</v>
      </c>
      <c r="C96" s="69" t="s">
        <v>89</v>
      </c>
      <c r="D96" s="69" t="s">
        <v>170</v>
      </c>
      <c r="E96" s="72" t="s">
        <v>58</v>
      </c>
      <c r="F96" s="69" t="s">
        <v>62</v>
      </c>
      <c r="G96" s="73" t="s">
        <v>56</v>
      </c>
      <c r="H96" s="21" t="s">
        <v>166</v>
      </c>
      <c r="I96" s="69">
        <v>923</v>
      </c>
      <c r="J96" s="152">
        <f>'Приложение 2'!J141</f>
        <v>5</v>
      </c>
      <c r="K96" s="152">
        <f>'Приложение 2'!K141</f>
        <v>5</v>
      </c>
      <c r="L96" s="152">
        <f>'Приложение 2'!L141</f>
        <v>5</v>
      </c>
    </row>
    <row r="97" spans="1:12" x14ac:dyDescent="0.2">
      <c r="A97" s="74" t="s">
        <v>63</v>
      </c>
      <c r="B97" s="75">
        <v>89</v>
      </c>
      <c r="C97" s="75">
        <v>1</v>
      </c>
      <c r="D97" s="35" t="s">
        <v>170</v>
      </c>
      <c r="E97" s="76">
        <v>41990</v>
      </c>
      <c r="F97" s="83"/>
      <c r="G97" s="35"/>
      <c r="H97" s="35"/>
      <c r="I97" s="35"/>
      <c r="J97" s="35" t="str">
        <f t="shared" ref="J97:L98" si="10">J98</f>
        <v>0</v>
      </c>
      <c r="K97" s="176">
        <f t="shared" si="10"/>
        <v>60.1</v>
      </c>
      <c r="L97" s="176">
        <f t="shared" si="10"/>
        <v>128.77000000000001</v>
      </c>
    </row>
    <row r="98" spans="1:12" x14ac:dyDescent="0.2">
      <c r="A98" s="180" t="s">
        <v>183</v>
      </c>
      <c r="B98" s="78">
        <v>89</v>
      </c>
      <c r="C98" s="78">
        <v>1</v>
      </c>
      <c r="D98" s="79" t="s">
        <v>170</v>
      </c>
      <c r="E98" s="80">
        <v>41990</v>
      </c>
      <c r="F98" s="136">
        <v>800</v>
      </c>
      <c r="G98" s="79"/>
      <c r="H98" s="79"/>
      <c r="I98" s="79"/>
      <c r="J98" s="79" t="str">
        <f t="shared" si="10"/>
        <v>0</v>
      </c>
      <c r="K98" s="177">
        <f t="shared" si="10"/>
        <v>60.1</v>
      </c>
      <c r="L98" s="177">
        <f t="shared" si="10"/>
        <v>128.77000000000001</v>
      </c>
    </row>
    <row r="99" spans="1:12" x14ac:dyDescent="0.2">
      <c r="A99" s="180" t="s">
        <v>198</v>
      </c>
      <c r="B99" s="78">
        <v>89</v>
      </c>
      <c r="C99" s="78">
        <v>1</v>
      </c>
      <c r="D99" s="79" t="s">
        <v>170</v>
      </c>
      <c r="E99" s="80">
        <v>41990</v>
      </c>
      <c r="F99" s="136">
        <v>870</v>
      </c>
      <c r="G99" s="79"/>
      <c r="H99" s="79"/>
      <c r="I99" s="79"/>
      <c r="J99" s="79" t="s">
        <v>169</v>
      </c>
      <c r="K99" s="177">
        <f t="shared" ref="K99:L101" si="11">K100</f>
        <v>60.1</v>
      </c>
      <c r="L99" s="177">
        <f t="shared" si="11"/>
        <v>128.77000000000001</v>
      </c>
    </row>
    <row r="100" spans="1:12" ht="25.5" x14ac:dyDescent="0.2">
      <c r="A100" s="81" t="s">
        <v>63</v>
      </c>
      <c r="B100" s="78">
        <v>89</v>
      </c>
      <c r="C100" s="78">
        <v>1</v>
      </c>
      <c r="D100" s="79" t="s">
        <v>170</v>
      </c>
      <c r="E100" s="80">
        <v>41990</v>
      </c>
      <c r="F100" s="136">
        <v>870</v>
      </c>
      <c r="G100" s="82">
        <v>99</v>
      </c>
      <c r="H100" s="82"/>
      <c r="I100" s="52"/>
      <c r="J100" s="52" t="s">
        <v>169</v>
      </c>
      <c r="K100" s="173">
        <f t="shared" si="11"/>
        <v>60.1</v>
      </c>
      <c r="L100" s="173">
        <f t="shared" si="11"/>
        <v>128.77000000000001</v>
      </c>
    </row>
    <row r="101" spans="1:12" x14ac:dyDescent="0.2">
      <c r="A101" s="74" t="s">
        <v>63</v>
      </c>
      <c r="B101" s="78">
        <v>89</v>
      </c>
      <c r="C101" s="78">
        <v>1</v>
      </c>
      <c r="D101" s="79" t="s">
        <v>170</v>
      </c>
      <c r="E101" s="80">
        <v>41990</v>
      </c>
      <c r="F101" s="136">
        <v>870</v>
      </c>
      <c r="G101" s="83">
        <v>99</v>
      </c>
      <c r="H101" s="83">
        <v>99</v>
      </c>
      <c r="I101" s="52"/>
      <c r="J101" s="52" t="s">
        <v>169</v>
      </c>
      <c r="K101" s="173">
        <f t="shared" si="11"/>
        <v>60.1</v>
      </c>
      <c r="L101" s="173">
        <f t="shared" si="11"/>
        <v>128.77000000000001</v>
      </c>
    </row>
    <row r="102" spans="1:12" ht="51" x14ac:dyDescent="0.2">
      <c r="A102" s="71" t="s">
        <v>14</v>
      </c>
      <c r="B102" s="78">
        <v>89</v>
      </c>
      <c r="C102" s="78">
        <v>1</v>
      </c>
      <c r="D102" s="79" t="s">
        <v>170</v>
      </c>
      <c r="E102" s="80">
        <v>41990</v>
      </c>
      <c r="F102" s="136">
        <v>870</v>
      </c>
      <c r="G102" s="83">
        <v>99</v>
      </c>
      <c r="H102" s="83">
        <v>99</v>
      </c>
      <c r="I102" s="52">
        <v>923</v>
      </c>
      <c r="J102" s="52" t="s">
        <v>169</v>
      </c>
      <c r="K102" s="52">
        <f>'Приложение 2'!K148</f>
        <v>60.1</v>
      </c>
      <c r="L102" s="52">
        <f>'Приложение 2'!L148</f>
        <v>128.77000000000001</v>
      </c>
    </row>
    <row r="103" spans="1:12" ht="24" x14ac:dyDescent="0.2">
      <c r="A103" s="211" t="s">
        <v>239</v>
      </c>
      <c r="B103" s="220">
        <v>89</v>
      </c>
      <c r="C103" s="220">
        <v>1</v>
      </c>
      <c r="D103" s="221" t="s">
        <v>170</v>
      </c>
      <c r="E103" s="222" t="s">
        <v>240</v>
      </c>
      <c r="F103" s="220"/>
      <c r="G103" s="220"/>
      <c r="H103" s="220"/>
      <c r="I103" s="223"/>
      <c r="J103" s="225">
        <f>J104</f>
        <v>5</v>
      </c>
      <c r="K103" s="225">
        <f t="shared" ref="K103:L107" si="12">K104</f>
        <v>5</v>
      </c>
      <c r="L103" s="225">
        <f t="shared" si="12"/>
        <v>5</v>
      </c>
    </row>
    <row r="104" spans="1:12" ht="36" x14ac:dyDescent="0.2">
      <c r="A104" s="211" t="s">
        <v>181</v>
      </c>
      <c r="B104" s="220">
        <v>89</v>
      </c>
      <c r="C104" s="220">
        <v>1</v>
      </c>
      <c r="D104" s="221" t="s">
        <v>170</v>
      </c>
      <c r="E104" s="222" t="s">
        <v>240</v>
      </c>
      <c r="F104" s="220">
        <v>200</v>
      </c>
      <c r="G104" s="220"/>
      <c r="H104" s="220"/>
      <c r="I104" s="223"/>
      <c r="J104" s="225">
        <f>J105</f>
        <v>5</v>
      </c>
      <c r="K104" s="225">
        <f t="shared" si="12"/>
        <v>5</v>
      </c>
      <c r="L104" s="225">
        <f t="shared" si="12"/>
        <v>5</v>
      </c>
    </row>
    <row r="105" spans="1:12" ht="36" x14ac:dyDescent="0.2">
      <c r="A105" s="213" t="s">
        <v>182</v>
      </c>
      <c r="B105" s="220">
        <v>89</v>
      </c>
      <c r="C105" s="220">
        <v>1</v>
      </c>
      <c r="D105" s="221" t="s">
        <v>170</v>
      </c>
      <c r="E105" s="222" t="s">
        <v>240</v>
      </c>
      <c r="F105" s="220">
        <v>240</v>
      </c>
      <c r="G105" s="220"/>
      <c r="H105" s="220"/>
      <c r="I105" s="223"/>
      <c r="J105" s="225">
        <f>J106</f>
        <v>5</v>
      </c>
      <c r="K105" s="225">
        <f t="shared" si="12"/>
        <v>5</v>
      </c>
      <c r="L105" s="225">
        <f t="shared" si="12"/>
        <v>5</v>
      </c>
    </row>
    <row r="106" spans="1:12" ht="24" x14ac:dyDescent="0.2">
      <c r="A106" s="210" t="s">
        <v>237</v>
      </c>
      <c r="B106" s="220">
        <v>89</v>
      </c>
      <c r="C106" s="220">
        <v>1</v>
      </c>
      <c r="D106" s="221" t="s">
        <v>170</v>
      </c>
      <c r="E106" s="222" t="s">
        <v>240</v>
      </c>
      <c r="F106" s="220">
        <v>240</v>
      </c>
      <c r="G106" s="224" t="s">
        <v>201</v>
      </c>
      <c r="H106" s="220"/>
      <c r="I106" s="223"/>
      <c r="J106" s="225">
        <f>J107</f>
        <v>5</v>
      </c>
      <c r="K106" s="225">
        <f t="shared" si="12"/>
        <v>5</v>
      </c>
      <c r="L106" s="225">
        <f t="shared" si="12"/>
        <v>5</v>
      </c>
    </row>
    <row r="107" spans="1:12" ht="48" x14ac:dyDescent="0.2">
      <c r="A107" s="211" t="s">
        <v>238</v>
      </c>
      <c r="B107" s="220">
        <v>89</v>
      </c>
      <c r="C107" s="220">
        <v>1</v>
      </c>
      <c r="D107" s="221" t="s">
        <v>170</v>
      </c>
      <c r="E107" s="222" t="s">
        <v>240</v>
      </c>
      <c r="F107" s="220">
        <v>240</v>
      </c>
      <c r="G107" s="224" t="s">
        <v>201</v>
      </c>
      <c r="H107" s="220">
        <v>10</v>
      </c>
      <c r="I107" s="223"/>
      <c r="J107" s="225">
        <f>J108</f>
        <v>5</v>
      </c>
      <c r="K107" s="225">
        <f t="shared" si="12"/>
        <v>5</v>
      </c>
      <c r="L107" s="225">
        <f t="shared" si="12"/>
        <v>5</v>
      </c>
    </row>
    <row r="108" spans="1:12" ht="38.25" x14ac:dyDescent="0.2">
      <c r="A108" s="219" t="s">
        <v>241</v>
      </c>
      <c r="B108" s="220">
        <v>89</v>
      </c>
      <c r="C108" s="220">
        <v>1</v>
      </c>
      <c r="D108" s="221" t="s">
        <v>170</v>
      </c>
      <c r="E108" s="222" t="s">
        <v>240</v>
      </c>
      <c r="F108" s="220">
        <v>240</v>
      </c>
      <c r="G108" s="224" t="s">
        <v>201</v>
      </c>
      <c r="H108" s="220">
        <v>10</v>
      </c>
      <c r="I108" s="221" t="s">
        <v>232</v>
      </c>
      <c r="J108" s="225">
        <f>'Приложение 2'!J62</f>
        <v>5</v>
      </c>
      <c r="K108" s="225">
        <f>'Приложение 2'!K62</f>
        <v>5</v>
      </c>
      <c r="L108" s="225">
        <f>'Приложение 2'!L62</f>
        <v>5</v>
      </c>
    </row>
    <row r="109" spans="1:12" x14ac:dyDescent="0.2">
      <c r="A109" s="34" t="s">
        <v>37</v>
      </c>
      <c r="B109" s="21" t="s">
        <v>190</v>
      </c>
      <c r="C109" s="21" t="s">
        <v>89</v>
      </c>
      <c r="D109" s="21" t="s">
        <v>170</v>
      </c>
      <c r="E109" s="68" t="s">
        <v>38</v>
      </c>
      <c r="F109" s="127"/>
      <c r="G109" s="21"/>
      <c r="H109" s="21"/>
      <c r="I109" s="182"/>
      <c r="J109" s="194">
        <f>J110</f>
        <v>75</v>
      </c>
      <c r="K109" s="194">
        <f t="shared" ref="K109:L113" si="13">K110</f>
        <v>75</v>
      </c>
      <c r="L109" s="194">
        <f t="shared" si="13"/>
        <v>35.200000000000003</v>
      </c>
    </row>
    <row r="110" spans="1:12" ht="38.25" x14ac:dyDescent="0.2">
      <c r="A110" s="180" t="s">
        <v>181</v>
      </c>
      <c r="B110" s="21" t="s">
        <v>190</v>
      </c>
      <c r="C110" s="21" t="s">
        <v>89</v>
      </c>
      <c r="D110" s="21" t="s">
        <v>170</v>
      </c>
      <c r="E110" s="68" t="s">
        <v>38</v>
      </c>
      <c r="F110" s="127">
        <v>200</v>
      </c>
      <c r="G110" s="21"/>
      <c r="H110" s="21"/>
      <c r="I110" s="21"/>
      <c r="J110" s="171">
        <f>J111</f>
        <v>75</v>
      </c>
      <c r="K110" s="171">
        <f t="shared" si="13"/>
        <v>75</v>
      </c>
      <c r="L110" s="171">
        <f t="shared" si="13"/>
        <v>35.200000000000003</v>
      </c>
    </row>
    <row r="111" spans="1:12" ht="51" x14ac:dyDescent="0.2">
      <c r="A111" s="127" t="s">
        <v>182</v>
      </c>
      <c r="B111" s="21" t="s">
        <v>190</v>
      </c>
      <c r="C111" s="21" t="s">
        <v>89</v>
      </c>
      <c r="D111" s="21" t="s">
        <v>170</v>
      </c>
      <c r="E111" s="68" t="s">
        <v>38</v>
      </c>
      <c r="F111" s="127">
        <v>240</v>
      </c>
      <c r="G111" s="21"/>
      <c r="H111" s="21"/>
      <c r="I111" s="21"/>
      <c r="J111" s="171">
        <f>J112</f>
        <v>75</v>
      </c>
      <c r="K111" s="171">
        <f t="shared" si="13"/>
        <v>75</v>
      </c>
      <c r="L111" s="171">
        <f t="shared" si="13"/>
        <v>35.200000000000003</v>
      </c>
    </row>
    <row r="112" spans="1:12" ht="25.5" x14ac:dyDescent="0.2">
      <c r="A112" s="7" t="s">
        <v>31</v>
      </c>
      <c r="B112" s="21" t="s">
        <v>190</v>
      </c>
      <c r="C112" s="21" t="s">
        <v>89</v>
      </c>
      <c r="D112" s="21" t="s">
        <v>170</v>
      </c>
      <c r="E112" s="68" t="s">
        <v>38</v>
      </c>
      <c r="F112" s="127">
        <v>240</v>
      </c>
      <c r="G112" s="21" t="s">
        <v>32</v>
      </c>
      <c r="H112" s="21"/>
      <c r="I112" s="21"/>
      <c r="J112" s="171">
        <f>J113</f>
        <v>75</v>
      </c>
      <c r="K112" s="171">
        <f t="shared" si="13"/>
        <v>75</v>
      </c>
      <c r="L112" s="171">
        <f t="shared" si="13"/>
        <v>35.200000000000003</v>
      </c>
    </row>
    <row r="113" spans="1:12" x14ac:dyDescent="0.2">
      <c r="A113" s="127" t="s">
        <v>36</v>
      </c>
      <c r="B113" s="21" t="s">
        <v>190</v>
      </c>
      <c r="C113" s="21" t="s">
        <v>89</v>
      </c>
      <c r="D113" s="21" t="s">
        <v>170</v>
      </c>
      <c r="E113" s="68" t="s">
        <v>38</v>
      </c>
      <c r="F113" s="127">
        <v>240</v>
      </c>
      <c r="G113" s="21" t="s">
        <v>32</v>
      </c>
      <c r="H113" s="21" t="s">
        <v>201</v>
      </c>
      <c r="I113" s="21"/>
      <c r="J113" s="171">
        <f>J114</f>
        <v>75</v>
      </c>
      <c r="K113" s="171">
        <f t="shared" si="13"/>
        <v>75</v>
      </c>
      <c r="L113" s="171">
        <f t="shared" si="13"/>
        <v>35.200000000000003</v>
      </c>
    </row>
    <row r="114" spans="1:12" ht="51" x14ac:dyDescent="0.2">
      <c r="A114" s="127" t="s">
        <v>14</v>
      </c>
      <c r="B114" s="21" t="s">
        <v>190</v>
      </c>
      <c r="C114" s="21" t="s">
        <v>89</v>
      </c>
      <c r="D114" s="21" t="s">
        <v>170</v>
      </c>
      <c r="E114" s="68" t="s">
        <v>38</v>
      </c>
      <c r="F114" s="127">
        <v>240</v>
      </c>
      <c r="G114" s="21" t="s">
        <v>32</v>
      </c>
      <c r="H114" s="21" t="s">
        <v>201</v>
      </c>
      <c r="I114" s="21">
        <v>923</v>
      </c>
      <c r="J114" s="171">
        <f>'Приложение 2'!J113</f>
        <v>75</v>
      </c>
      <c r="K114" s="171">
        <f>'Приложение 2'!K113</f>
        <v>75</v>
      </c>
      <c r="L114" s="171">
        <f>'Приложение 2'!L113</f>
        <v>35.200000000000003</v>
      </c>
    </row>
    <row r="115" spans="1:12" ht="17.25" customHeight="1" x14ac:dyDescent="0.2">
      <c r="A115" s="34" t="s">
        <v>39</v>
      </c>
      <c r="B115" s="21" t="s">
        <v>190</v>
      </c>
      <c r="C115" s="21" t="s">
        <v>89</v>
      </c>
      <c r="D115" s="21" t="s">
        <v>170</v>
      </c>
      <c r="E115" s="68" t="s">
        <v>40</v>
      </c>
      <c r="F115" s="127"/>
      <c r="G115" s="21"/>
      <c r="H115" s="21"/>
      <c r="I115" s="21"/>
      <c r="J115" s="171">
        <f>J116</f>
        <v>251.3</v>
      </c>
      <c r="K115" s="171">
        <f t="shared" ref="K115:L119" si="14">K116</f>
        <v>39.500000000000014</v>
      </c>
      <c r="L115" s="171">
        <f t="shared" si="14"/>
        <v>45.800000000000011</v>
      </c>
    </row>
    <row r="116" spans="1:12" ht="38.25" x14ac:dyDescent="0.2">
      <c r="A116" s="180" t="s">
        <v>181</v>
      </c>
      <c r="B116" s="21" t="s">
        <v>190</v>
      </c>
      <c r="C116" s="21" t="s">
        <v>89</v>
      </c>
      <c r="D116" s="21" t="s">
        <v>170</v>
      </c>
      <c r="E116" s="68" t="s">
        <v>40</v>
      </c>
      <c r="F116" s="127">
        <v>200</v>
      </c>
      <c r="G116" s="21"/>
      <c r="H116" s="21"/>
      <c r="I116" s="21"/>
      <c r="J116" s="171">
        <f>J117</f>
        <v>251.3</v>
      </c>
      <c r="K116" s="171">
        <f t="shared" si="14"/>
        <v>39.500000000000014</v>
      </c>
      <c r="L116" s="171">
        <f t="shared" si="14"/>
        <v>45.800000000000011</v>
      </c>
    </row>
    <row r="117" spans="1:12" ht="51" x14ac:dyDescent="0.2">
      <c r="A117" s="127" t="s">
        <v>182</v>
      </c>
      <c r="B117" s="21" t="s">
        <v>190</v>
      </c>
      <c r="C117" s="21" t="s">
        <v>89</v>
      </c>
      <c r="D117" s="21" t="s">
        <v>170</v>
      </c>
      <c r="E117" s="68" t="s">
        <v>40</v>
      </c>
      <c r="F117" s="127">
        <v>240</v>
      </c>
      <c r="G117" s="21"/>
      <c r="H117" s="21"/>
      <c r="I117" s="21"/>
      <c r="J117" s="171">
        <f>J118</f>
        <v>251.3</v>
      </c>
      <c r="K117" s="171">
        <f t="shared" si="14"/>
        <v>39.500000000000014</v>
      </c>
      <c r="L117" s="171">
        <f t="shared" si="14"/>
        <v>45.800000000000011</v>
      </c>
    </row>
    <row r="118" spans="1:12" ht="25.5" x14ac:dyDescent="0.2">
      <c r="A118" s="7" t="s">
        <v>31</v>
      </c>
      <c r="B118" s="21" t="s">
        <v>190</v>
      </c>
      <c r="C118" s="21" t="s">
        <v>89</v>
      </c>
      <c r="D118" s="21" t="s">
        <v>170</v>
      </c>
      <c r="E118" s="68" t="s">
        <v>40</v>
      </c>
      <c r="F118" s="127">
        <v>240</v>
      </c>
      <c r="G118" s="21" t="s">
        <v>32</v>
      </c>
      <c r="H118" s="21"/>
      <c r="I118" s="21"/>
      <c r="J118" s="171">
        <f>J119</f>
        <v>251.3</v>
      </c>
      <c r="K118" s="171">
        <f t="shared" si="14"/>
        <v>39.500000000000014</v>
      </c>
      <c r="L118" s="171">
        <f t="shared" si="14"/>
        <v>45.800000000000011</v>
      </c>
    </row>
    <row r="119" spans="1:12" x14ac:dyDescent="0.2">
      <c r="A119" s="127" t="s">
        <v>36</v>
      </c>
      <c r="B119" s="21" t="s">
        <v>190</v>
      </c>
      <c r="C119" s="21" t="s">
        <v>89</v>
      </c>
      <c r="D119" s="21" t="s">
        <v>170</v>
      </c>
      <c r="E119" s="68" t="s">
        <v>40</v>
      </c>
      <c r="F119" s="127">
        <v>240</v>
      </c>
      <c r="G119" s="21" t="s">
        <v>32</v>
      </c>
      <c r="H119" s="21" t="s">
        <v>201</v>
      </c>
      <c r="I119" s="21"/>
      <c r="J119" s="171">
        <f>J120</f>
        <v>251.3</v>
      </c>
      <c r="K119" s="171">
        <f t="shared" si="14"/>
        <v>39.500000000000014</v>
      </c>
      <c r="L119" s="171">
        <f t="shared" si="14"/>
        <v>45.800000000000011</v>
      </c>
    </row>
    <row r="120" spans="1:12" ht="51" x14ac:dyDescent="0.2">
      <c r="A120" s="127" t="s">
        <v>14</v>
      </c>
      <c r="B120" s="21" t="s">
        <v>190</v>
      </c>
      <c r="C120" s="21" t="s">
        <v>89</v>
      </c>
      <c r="D120" s="21" t="s">
        <v>170</v>
      </c>
      <c r="E120" s="68" t="s">
        <v>40</v>
      </c>
      <c r="F120" s="127">
        <v>240</v>
      </c>
      <c r="G120" s="21" t="s">
        <v>32</v>
      </c>
      <c r="H120" s="21" t="s">
        <v>201</v>
      </c>
      <c r="I120" s="21">
        <v>923</v>
      </c>
      <c r="J120" s="171">
        <f>'Приложение 2'!J116</f>
        <v>251.3</v>
      </c>
      <c r="K120" s="171">
        <f>'Приложение 2'!K116</f>
        <v>39.500000000000014</v>
      </c>
      <c r="L120" s="171">
        <f>'Приложение 2'!L116</f>
        <v>45.800000000000011</v>
      </c>
    </row>
    <row r="121" spans="1:12" ht="87.75" customHeight="1" x14ac:dyDescent="0.2">
      <c r="A121" s="183" t="s">
        <v>86</v>
      </c>
      <c r="B121" s="21" t="s">
        <v>190</v>
      </c>
      <c r="C121" s="21" t="s">
        <v>89</v>
      </c>
      <c r="D121" s="21" t="s">
        <v>170</v>
      </c>
      <c r="E121" s="68" t="s">
        <v>34</v>
      </c>
      <c r="F121" s="127"/>
      <c r="G121" s="21"/>
      <c r="H121" s="21"/>
      <c r="I121" s="21"/>
      <c r="J121" s="171">
        <f>J122</f>
        <v>1</v>
      </c>
      <c r="K121" s="171">
        <f t="shared" ref="K121:L125" si="15">K122</f>
        <v>1</v>
      </c>
      <c r="L121" s="171">
        <f t="shared" si="15"/>
        <v>1</v>
      </c>
    </row>
    <row r="122" spans="1:12" ht="38.25" x14ac:dyDescent="0.2">
      <c r="A122" s="180" t="s">
        <v>181</v>
      </c>
      <c r="B122" s="21" t="s">
        <v>190</v>
      </c>
      <c r="C122" s="21" t="s">
        <v>89</v>
      </c>
      <c r="D122" s="21" t="s">
        <v>170</v>
      </c>
      <c r="E122" s="68" t="s">
        <v>34</v>
      </c>
      <c r="F122" s="127">
        <v>200</v>
      </c>
      <c r="G122" s="21"/>
      <c r="H122" s="21"/>
      <c r="I122" s="21"/>
      <c r="J122" s="171">
        <f>J123</f>
        <v>1</v>
      </c>
      <c r="K122" s="171">
        <f t="shared" si="15"/>
        <v>1</v>
      </c>
      <c r="L122" s="171">
        <f t="shared" si="15"/>
        <v>1</v>
      </c>
    </row>
    <row r="123" spans="1:12" ht="51" x14ac:dyDescent="0.2">
      <c r="A123" s="127" t="s">
        <v>182</v>
      </c>
      <c r="B123" s="21" t="s">
        <v>190</v>
      </c>
      <c r="C123" s="21" t="s">
        <v>89</v>
      </c>
      <c r="D123" s="21" t="s">
        <v>170</v>
      </c>
      <c r="E123" s="68" t="s">
        <v>34</v>
      </c>
      <c r="F123" s="127">
        <v>240</v>
      </c>
      <c r="G123" s="21"/>
      <c r="H123" s="21"/>
      <c r="I123" s="21"/>
      <c r="J123" s="171">
        <f>J124</f>
        <v>1</v>
      </c>
      <c r="K123" s="171">
        <f t="shared" si="15"/>
        <v>1</v>
      </c>
      <c r="L123" s="171">
        <f t="shared" si="15"/>
        <v>1</v>
      </c>
    </row>
    <row r="124" spans="1:12" ht="25.5" x14ac:dyDescent="0.2">
      <c r="A124" s="7" t="s">
        <v>31</v>
      </c>
      <c r="B124" s="21" t="s">
        <v>190</v>
      </c>
      <c r="C124" s="21" t="s">
        <v>89</v>
      </c>
      <c r="D124" s="21" t="s">
        <v>170</v>
      </c>
      <c r="E124" s="68" t="s">
        <v>34</v>
      </c>
      <c r="F124" s="127">
        <v>240</v>
      </c>
      <c r="G124" s="21" t="s">
        <v>32</v>
      </c>
      <c r="H124" s="21"/>
      <c r="I124" s="21"/>
      <c r="J124" s="171">
        <f>J125</f>
        <v>1</v>
      </c>
      <c r="K124" s="171">
        <f t="shared" si="15"/>
        <v>1</v>
      </c>
      <c r="L124" s="171">
        <f t="shared" si="15"/>
        <v>1</v>
      </c>
    </row>
    <row r="125" spans="1:12" x14ac:dyDescent="0.2">
      <c r="A125" s="127" t="s">
        <v>33</v>
      </c>
      <c r="B125" s="21" t="s">
        <v>190</v>
      </c>
      <c r="C125" s="21" t="s">
        <v>89</v>
      </c>
      <c r="D125" s="21" t="s">
        <v>170</v>
      </c>
      <c r="E125" s="68" t="s">
        <v>34</v>
      </c>
      <c r="F125" s="127">
        <v>240</v>
      </c>
      <c r="G125" s="21" t="s">
        <v>32</v>
      </c>
      <c r="H125" s="21" t="s">
        <v>168</v>
      </c>
      <c r="I125" s="21"/>
      <c r="J125" s="171">
        <f>J126</f>
        <v>1</v>
      </c>
      <c r="K125" s="171">
        <f t="shared" si="15"/>
        <v>1</v>
      </c>
      <c r="L125" s="171">
        <f t="shared" si="15"/>
        <v>1</v>
      </c>
    </row>
    <row r="126" spans="1:12" ht="51" x14ac:dyDescent="0.2">
      <c r="A126" s="127" t="s">
        <v>14</v>
      </c>
      <c r="B126" s="21" t="s">
        <v>190</v>
      </c>
      <c r="C126" s="21" t="s">
        <v>89</v>
      </c>
      <c r="D126" s="21" t="s">
        <v>170</v>
      </c>
      <c r="E126" s="68" t="s">
        <v>34</v>
      </c>
      <c r="F126" s="127">
        <v>240</v>
      </c>
      <c r="G126" s="21" t="s">
        <v>32</v>
      </c>
      <c r="H126" s="21" t="s">
        <v>168</v>
      </c>
      <c r="I126" s="21">
        <v>923</v>
      </c>
      <c r="J126" s="171">
        <f>'Приложение 2'!J98</f>
        <v>1</v>
      </c>
      <c r="K126" s="171">
        <f>'Приложение 2'!K98</f>
        <v>1</v>
      </c>
      <c r="L126" s="171">
        <f>'Приложение 2'!L98</f>
        <v>1</v>
      </c>
    </row>
    <row r="127" spans="1:12" ht="153" x14ac:dyDescent="0.2">
      <c r="A127" s="127" t="s">
        <v>0</v>
      </c>
      <c r="B127" s="21" t="s">
        <v>190</v>
      </c>
      <c r="C127" s="21" t="s">
        <v>89</v>
      </c>
      <c r="D127" s="21" t="s">
        <v>170</v>
      </c>
      <c r="E127" s="68" t="s">
        <v>46</v>
      </c>
      <c r="F127" s="127"/>
      <c r="G127" s="21"/>
      <c r="H127" s="21"/>
      <c r="I127" s="21"/>
      <c r="J127" s="171">
        <f>J128</f>
        <v>1</v>
      </c>
      <c r="K127" s="171">
        <f t="shared" ref="K127:L131" si="16">K128</f>
        <v>1</v>
      </c>
      <c r="L127" s="171">
        <f t="shared" si="16"/>
        <v>1</v>
      </c>
    </row>
    <row r="128" spans="1:12" ht="38.25" x14ac:dyDescent="0.2">
      <c r="A128" s="180" t="s">
        <v>181</v>
      </c>
      <c r="B128" s="21" t="s">
        <v>190</v>
      </c>
      <c r="C128" s="21" t="s">
        <v>89</v>
      </c>
      <c r="D128" s="21" t="s">
        <v>170</v>
      </c>
      <c r="E128" s="68" t="s">
        <v>46</v>
      </c>
      <c r="F128" s="127">
        <v>200</v>
      </c>
      <c r="G128" s="21"/>
      <c r="H128" s="21"/>
      <c r="I128" s="21"/>
      <c r="J128" s="171">
        <f>J129</f>
        <v>1</v>
      </c>
      <c r="K128" s="171">
        <f t="shared" si="16"/>
        <v>1</v>
      </c>
      <c r="L128" s="171">
        <f t="shared" si="16"/>
        <v>1</v>
      </c>
    </row>
    <row r="129" spans="1:12" ht="51" x14ac:dyDescent="0.2">
      <c r="A129" s="127" t="s">
        <v>182</v>
      </c>
      <c r="B129" s="21" t="s">
        <v>190</v>
      </c>
      <c r="C129" s="21" t="s">
        <v>89</v>
      </c>
      <c r="D129" s="21" t="s">
        <v>170</v>
      </c>
      <c r="E129" s="68" t="s">
        <v>46</v>
      </c>
      <c r="F129" s="127">
        <v>240</v>
      </c>
      <c r="G129" s="21"/>
      <c r="H129" s="21"/>
      <c r="I129" s="21"/>
      <c r="J129" s="171">
        <f>J130</f>
        <v>1</v>
      </c>
      <c r="K129" s="171">
        <f t="shared" si="16"/>
        <v>1</v>
      </c>
      <c r="L129" s="171">
        <f t="shared" si="16"/>
        <v>1</v>
      </c>
    </row>
    <row r="130" spans="1:12" x14ac:dyDescent="0.2">
      <c r="A130" s="185" t="s">
        <v>42</v>
      </c>
      <c r="B130" s="21" t="s">
        <v>190</v>
      </c>
      <c r="C130" s="21" t="s">
        <v>89</v>
      </c>
      <c r="D130" s="21" t="s">
        <v>170</v>
      </c>
      <c r="E130" s="68" t="s">
        <v>46</v>
      </c>
      <c r="F130" s="127">
        <v>240</v>
      </c>
      <c r="G130" s="21" t="s">
        <v>43</v>
      </c>
      <c r="H130" s="21"/>
      <c r="I130" s="21"/>
      <c r="J130" s="171">
        <f>J131</f>
        <v>1</v>
      </c>
      <c r="K130" s="171">
        <f t="shared" si="16"/>
        <v>1</v>
      </c>
      <c r="L130" s="171">
        <f t="shared" si="16"/>
        <v>1</v>
      </c>
    </row>
    <row r="131" spans="1:12" x14ac:dyDescent="0.2">
      <c r="A131" s="127" t="s">
        <v>44</v>
      </c>
      <c r="B131" s="21" t="s">
        <v>190</v>
      </c>
      <c r="C131" s="21" t="s">
        <v>89</v>
      </c>
      <c r="D131" s="21" t="s">
        <v>170</v>
      </c>
      <c r="E131" s="68" t="s">
        <v>46</v>
      </c>
      <c r="F131" s="127">
        <v>240</v>
      </c>
      <c r="G131" s="21" t="s">
        <v>43</v>
      </c>
      <c r="H131" s="21" t="s">
        <v>166</v>
      </c>
      <c r="I131" s="21"/>
      <c r="J131" s="171">
        <f>J132</f>
        <v>1</v>
      </c>
      <c r="K131" s="171">
        <f t="shared" si="16"/>
        <v>1</v>
      </c>
      <c r="L131" s="171">
        <f t="shared" si="16"/>
        <v>1</v>
      </c>
    </row>
    <row r="132" spans="1:12" ht="51" x14ac:dyDescent="0.2">
      <c r="A132" s="127" t="s">
        <v>14</v>
      </c>
      <c r="B132" s="21" t="s">
        <v>190</v>
      </c>
      <c r="C132" s="21" t="s">
        <v>89</v>
      </c>
      <c r="D132" s="21" t="s">
        <v>170</v>
      </c>
      <c r="E132" s="68" t="s">
        <v>46</v>
      </c>
      <c r="F132" s="127">
        <v>240</v>
      </c>
      <c r="G132" s="21" t="s">
        <v>43</v>
      </c>
      <c r="H132" s="21" t="s">
        <v>166</v>
      </c>
      <c r="I132" s="21">
        <v>923</v>
      </c>
      <c r="J132" s="171">
        <f>'Приложение 2'!J127</f>
        <v>1</v>
      </c>
      <c r="K132" s="171">
        <f>'Приложение 2'!K127</f>
        <v>1</v>
      </c>
      <c r="L132" s="171">
        <f>'Приложение 2'!L127</f>
        <v>1</v>
      </c>
    </row>
    <row r="133" spans="1:12" ht="114.75" x14ac:dyDescent="0.2">
      <c r="A133" s="183" t="s">
        <v>88</v>
      </c>
      <c r="B133" s="21" t="s">
        <v>190</v>
      </c>
      <c r="C133" s="21" t="s">
        <v>89</v>
      </c>
      <c r="D133" s="21" t="s">
        <v>170</v>
      </c>
      <c r="E133" s="68" t="s">
        <v>41</v>
      </c>
      <c r="F133" s="127"/>
      <c r="G133" s="21"/>
      <c r="H133" s="21"/>
      <c r="I133" s="21"/>
      <c r="J133" s="171">
        <f>J134</f>
        <v>1</v>
      </c>
      <c r="K133" s="171">
        <f t="shared" ref="K133:L137" si="17">K134</f>
        <v>1</v>
      </c>
      <c r="L133" s="171">
        <f t="shared" si="17"/>
        <v>1</v>
      </c>
    </row>
    <row r="134" spans="1:12" ht="38.25" x14ac:dyDescent="0.2">
      <c r="A134" s="180" t="s">
        <v>181</v>
      </c>
      <c r="B134" s="21" t="s">
        <v>190</v>
      </c>
      <c r="C134" s="21" t="s">
        <v>89</v>
      </c>
      <c r="D134" s="21" t="s">
        <v>170</v>
      </c>
      <c r="E134" s="68" t="s">
        <v>41</v>
      </c>
      <c r="F134" s="127">
        <v>200</v>
      </c>
      <c r="G134" s="21"/>
      <c r="H134" s="21"/>
      <c r="I134" s="21"/>
      <c r="J134" s="171">
        <f>J135</f>
        <v>1</v>
      </c>
      <c r="K134" s="171">
        <f t="shared" si="17"/>
        <v>1</v>
      </c>
      <c r="L134" s="171">
        <f t="shared" si="17"/>
        <v>1</v>
      </c>
    </row>
    <row r="135" spans="1:12" ht="51" x14ac:dyDescent="0.2">
      <c r="A135" s="127" t="s">
        <v>182</v>
      </c>
      <c r="B135" s="21" t="s">
        <v>190</v>
      </c>
      <c r="C135" s="21" t="s">
        <v>89</v>
      </c>
      <c r="D135" s="21" t="s">
        <v>170</v>
      </c>
      <c r="E135" s="68" t="s">
        <v>41</v>
      </c>
      <c r="F135" s="127">
        <v>240</v>
      </c>
      <c r="G135" s="21"/>
      <c r="H135" s="21"/>
      <c r="I135" s="21"/>
      <c r="J135" s="171">
        <f>J136</f>
        <v>1</v>
      </c>
      <c r="K135" s="171">
        <f t="shared" si="17"/>
        <v>1</v>
      </c>
      <c r="L135" s="171">
        <f t="shared" si="17"/>
        <v>1</v>
      </c>
    </row>
    <row r="136" spans="1:12" ht="25.5" x14ac:dyDescent="0.2">
      <c r="A136" s="7" t="s">
        <v>31</v>
      </c>
      <c r="B136" s="21" t="s">
        <v>190</v>
      </c>
      <c r="C136" s="21" t="s">
        <v>89</v>
      </c>
      <c r="D136" s="21" t="s">
        <v>170</v>
      </c>
      <c r="E136" s="68" t="s">
        <v>41</v>
      </c>
      <c r="F136" s="127">
        <v>240</v>
      </c>
      <c r="G136" s="21" t="s">
        <v>32</v>
      </c>
      <c r="H136" s="21"/>
      <c r="I136" s="21"/>
      <c r="J136" s="171">
        <f>J137</f>
        <v>1</v>
      </c>
      <c r="K136" s="171">
        <f t="shared" si="17"/>
        <v>1</v>
      </c>
      <c r="L136" s="171">
        <f t="shared" si="17"/>
        <v>1</v>
      </c>
    </row>
    <row r="137" spans="1:12" x14ac:dyDescent="0.2">
      <c r="A137" s="127" t="s">
        <v>36</v>
      </c>
      <c r="B137" s="21" t="s">
        <v>190</v>
      </c>
      <c r="C137" s="21" t="s">
        <v>89</v>
      </c>
      <c r="D137" s="21" t="s">
        <v>170</v>
      </c>
      <c r="E137" s="68" t="s">
        <v>41</v>
      </c>
      <c r="F137" s="127">
        <v>240</v>
      </c>
      <c r="G137" s="21" t="s">
        <v>32</v>
      </c>
      <c r="H137" s="21" t="s">
        <v>201</v>
      </c>
      <c r="I137" s="21"/>
      <c r="J137" s="171">
        <f>J138</f>
        <v>1</v>
      </c>
      <c r="K137" s="171">
        <f t="shared" si="17"/>
        <v>1</v>
      </c>
      <c r="L137" s="171">
        <f t="shared" si="17"/>
        <v>1</v>
      </c>
    </row>
    <row r="138" spans="1:12" ht="51" x14ac:dyDescent="0.2">
      <c r="A138" s="127" t="s">
        <v>14</v>
      </c>
      <c r="B138" s="21" t="s">
        <v>190</v>
      </c>
      <c r="C138" s="21" t="s">
        <v>89</v>
      </c>
      <c r="D138" s="21" t="s">
        <v>170</v>
      </c>
      <c r="E138" s="68" t="s">
        <v>41</v>
      </c>
      <c r="F138" s="127">
        <v>240</v>
      </c>
      <c r="G138" s="21" t="s">
        <v>32</v>
      </c>
      <c r="H138" s="21" t="s">
        <v>201</v>
      </c>
      <c r="I138" s="21">
        <v>923</v>
      </c>
      <c r="J138" s="171">
        <f>'Приложение 2'!J119</f>
        <v>1</v>
      </c>
      <c r="K138" s="171">
        <f>'Приложение 2'!K119</f>
        <v>1</v>
      </c>
      <c r="L138" s="171">
        <f>'Приложение 2'!L119</f>
        <v>1</v>
      </c>
    </row>
    <row r="139" spans="1:12" ht="76.5" x14ac:dyDescent="0.2">
      <c r="A139" s="127" t="s">
        <v>87</v>
      </c>
      <c r="B139" s="21" t="s">
        <v>190</v>
      </c>
      <c r="C139" s="21" t="s">
        <v>89</v>
      </c>
      <c r="D139" s="21" t="s">
        <v>170</v>
      </c>
      <c r="E139" s="68" t="s">
        <v>35</v>
      </c>
      <c r="F139" s="127"/>
      <c r="G139" s="21"/>
      <c r="H139" s="21"/>
      <c r="I139" s="21"/>
      <c r="J139" s="171">
        <f>J140</f>
        <v>1</v>
      </c>
      <c r="K139" s="171">
        <f t="shared" ref="K139:L143" si="18">K140</f>
        <v>1</v>
      </c>
      <c r="L139" s="171">
        <f t="shared" si="18"/>
        <v>1</v>
      </c>
    </row>
    <row r="140" spans="1:12" ht="38.25" x14ac:dyDescent="0.2">
      <c r="A140" s="180" t="s">
        <v>181</v>
      </c>
      <c r="B140" s="21" t="s">
        <v>190</v>
      </c>
      <c r="C140" s="21" t="s">
        <v>89</v>
      </c>
      <c r="D140" s="21" t="s">
        <v>170</v>
      </c>
      <c r="E140" s="68" t="s">
        <v>35</v>
      </c>
      <c r="F140" s="127">
        <v>200</v>
      </c>
      <c r="G140" s="21"/>
      <c r="H140" s="21"/>
      <c r="I140" s="21"/>
      <c r="J140" s="171">
        <f>J141</f>
        <v>1</v>
      </c>
      <c r="K140" s="171">
        <f t="shared" si="18"/>
        <v>1</v>
      </c>
      <c r="L140" s="171">
        <f t="shared" si="18"/>
        <v>1</v>
      </c>
    </row>
    <row r="141" spans="1:12" ht="51" x14ac:dyDescent="0.2">
      <c r="A141" s="127" t="s">
        <v>182</v>
      </c>
      <c r="B141" s="21" t="s">
        <v>190</v>
      </c>
      <c r="C141" s="21" t="s">
        <v>89</v>
      </c>
      <c r="D141" s="21" t="s">
        <v>170</v>
      </c>
      <c r="E141" s="68" t="s">
        <v>35</v>
      </c>
      <c r="F141" s="127">
        <v>240</v>
      </c>
      <c r="G141" s="21"/>
      <c r="H141" s="21"/>
      <c r="I141" s="21"/>
      <c r="J141" s="171">
        <f>J142</f>
        <v>1</v>
      </c>
      <c r="K141" s="171">
        <f t="shared" si="18"/>
        <v>1</v>
      </c>
      <c r="L141" s="171">
        <f t="shared" si="18"/>
        <v>1</v>
      </c>
    </row>
    <row r="142" spans="1:12" ht="25.5" x14ac:dyDescent="0.2">
      <c r="A142" s="7" t="s">
        <v>31</v>
      </c>
      <c r="B142" s="21" t="s">
        <v>190</v>
      </c>
      <c r="C142" s="21" t="s">
        <v>89</v>
      </c>
      <c r="D142" s="21" t="s">
        <v>170</v>
      </c>
      <c r="E142" s="68" t="s">
        <v>35</v>
      </c>
      <c r="F142" s="21" t="s">
        <v>215</v>
      </c>
      <c r="G142" s="21" t="s">
        <v>32</v>
      </c>
      <c r="H142" s="21"/>
      <c r="I142" s="21"/>
      <c r="J142" s="171">
        <f>J143</f>
        <v>1</v>
      </c>
      <c r="K142" s="171">
        <f t="shared" si="18"/>
        <v>1</v>
      </c>
      <c r="L142" s="171">
        <f t="shared" si="18"/>
        <v>1</v>
      </c>
    </row>
    <row r="143" spans="1:12" x14ac:dyDescent="0.2">
      <c r="A143" s="127" t="s">
        <v>33</v>
      </c>
      <c r="B143" s="21" t="s">
        <v>190</v>
      </c>
      <c r="C143" s="21" t="s">
        <v>89</v>
      </c>
      <c r="D143" s="21" t="s">
        <v>170</v>
      </c>
      <c r="E143" s="68" t="s">
        <v>35</v>
      </c>
      <c r="F143" s="21" t="s">
        <v>215</v>
      </c>
      <c r="G143" s="21" t="s">
        <v>32</v>
      </c>
      <c r="H143" s="21" t="s">
        <v>168</v>
      </c>
      <c r="I143" s="21"/>
      <c r="J143" s="171">
        <f>J144</f>
        <v>1</v>
      </c>
      <c r="K143" s="171">
        <f t="shared" si="18"/>
        <v>1</v>
      </c>
      <c r="L143" s="171">
        <f t="shared" si="18"/>
        <v>1</v>
      </c>
    </row>
    <row r="144" spans="1:12" ht="51" x14ac:dyDescent="0.2">
      <c r="A144" s="127" t="s">
        <v>14</v>
      </c>
      <c r="B144" s="21" t="s">
        <v>190</v>
      </c>
      <c r="C144" s="21" t="s">
        <v>89</v>
      </c>
      <c r="D144" s="21" t="s">
        <v>170</v>
      </c>
      <c r="E144" s="68" t="s">
        <v>35</v>
      </c>
      <c r="F144" s="21" t="s">
        <v>215</v>
      </c>
      <c r="G144" s="21" t="s">
        <v>32</v>
      </c>
      <c r="H144" s="21" t="s">
        <v>168</v>
      </c>
      <c r="I144" s="21">
        <v>923</v>
      </c>
      <c r="J144" s="171">
        <f>'Приложение 2'!J101</f>
        <v>1</v>
      </c>
      <c r="K144" s="171">
        <f>'Приложение 2'!K101</f>
        <v>1</v>
      </c>
      <c r="L144" s="171">
        <f>'Приложение 2'!L101</f>
        <v>1</v>
      </c>
    </row>
    <row r="145" spans="1:12" ht="176.25" customHeight="1" x14ac:dyDescent="0.2">
      <c r="A145" s="183" t="s">
        <v>220</v>
      </c>
      <c r="B145" s="21" t="s">
        <v>190</v>
      </c>
      <c r="C145" s="21" t="s">
        <v>89</v>
      </c>
      <c r="D145" s="21" t="s">
        <v>170</v>
      </c>
      <c r="E145" s="68" t="s">
        <v>30</v>
      </c>
      <c r="F145" s="127"/>
      <c r="G145" s="21"/>
      <c r="H145" s="21"/>
      <c r="I145" s="21"/>
      <c r="J145" s="171">
        <f>J146</f>
        <v>1</v>
      </c>
      <c r="K145" s="171">
        <f t="shared" ref="K145:L149" si="19">K146</f>
        <v>1</v>
      </c>
      <c r="L145" s="171">
        <f t="shared" si="19"/>
        <v>1</v>
      </c>
    </row>
    <row r="146" spans="1:12" ht="38.25" x14ac:dyDescent="0.2">
      <c r="A146" s="180" t="s">
        <v>181</v>
      </c>
      <c r="B146" s="21" t="s">
        <v>190</v>
      </c>
      <c r="C146" s="21" t="s">
        <v>89</v>
      </c>
      <c r="D146" s="21" t="s">
        <v>170</v>
      </c>
      <c r="E146" s="68" t="s">
        <v>30</v>
      </c>
      <c r="F146" s="127">
        <v>200</v>
      </c>
      <c r="G146" s="21"/>
      <c r="H146" s="21"/>
      <c r="I146" s="21"/>
      <c r="J146" s="171">
        <f>J147</f>
        <v>1</v>
      </c>
      <c r="K146" s="171">
        <f t="shared" si="19"/>
        <v>1</v>
      </c>
      <c r="L146" s="171">
        <f t="shared" si="19"/>
        <v>1</v>
      </c>
    </row>
    <row r="147" spans="1:12" ht="51" x14ac:dyDescent="0.2">
      <c r="A147" s="127" t="s">
        <v>182</v>
      </c>
      <c r="B147" s="21" t="s">
        <v>190</v>
      </c>
      <c r="C147" s="21" t="s">
        <v>89</v>
      </c>
      <c r="D147" s="21" t="s">
        <v>170</v>
      </c>
      <c r="E147" s="68" t="s">
        <v>30</v>
      </c>
      <c r="F147" s="70">
        <v>240</v>
      </c>
      <c r="G147" s="33"/>
      <c r="H147" s="33"/>
      <c r="I147" s="33"/>
      <c r="J147" s="171">
        <f>J148</f>
        <v>1</v>
      </c>
      <c r="K147" s="171">
        <f t="shared" si="19"/>
        <v>1</v>
      </c>
      <c r="L147" s="171">
        <f t="shared" si="19"/>
        <v>1</v>
      </c>
    </row>
    <row r="148" spans="1:12" x14ac:dyDescent="0.2">
      <c r="A148" s="127" t="s">
        <v>205</v>
      </c>
      <c r="B148" s="21" t="s">
        <v>190</v>
      </c>
      <c r="C148" s="21" t="s">
        <v>89</v>
      </c>
      <c r="D148" s="21" t="s">
        <v>170</v>
      </c>
      <c r="E148" s="68" t="s">
        <v>30</v>
      </c>
      <c r="F148" s="70">
        <v>240</v>
      </c>
      <c r="G148" s="33" t="s">
        <v>175</v>
      </c>
      <c r="H148" s="33"/>
      <c r="I148" s="33"/>
      <c r="J148" s="171">
        <f>J149</f>
        <v>1</v>
      </c>
      <c r="K148" s="171">
        <f t="shared" si="19"/>
        <v>1</v>
      </c>
      <c r="L148" s="171">
        <f t="shared" si="19"/>
        <v>1</v>
      </c>
    </row>
    <row r="149" spans="1:12" ht="25.5" x14ac:dyDescent="0.2">
      <c r="A149" s="127" t="s">
        <v>209</v>
      </c>
      <c r="B149" s="21" t="s">
        <v>190</v>
      </c>
      <c r="C149" s="21" t="s">
        <v>89</v>
      </c>
      <c r="D149" s="21" t="s">
        <v>170</v>
      </c>
      <c r="E149" s="68" t="s">
        <v>30</v>
      </c>
      <c r="F149" s="70">
        <v>240</v>
      </c>
      <c r="G149" s="33" t="s">
        <v>175</v>
      </c>
      <c r="H149" s="33" t="s">
        <v>163</v>
      </c>
      <c r="I149" s="33"/>
      <c r="J149" s="171">
        <f>J150</f>
        <v>1</v>
      </c>
      <c r="K149" s="171">
        <f t="shared" si="19"/>
        <v>1</v>
      </c>
      <c r="L149" s="171">
        <f t="shared" si="19"/>
        <v>1</v>
      </c>
    </row>
    <row r="150" spans="1:12" ht="51" x14ac:dyDescent="0.2">
      <c r="A150" s="127" t="s">
        <v>14</v>
      </c>
      <c r="B150" s="21" t="s">
        <v>190</v>
      </c>
      <c r="C150" s="21" t="s">
        <v>89</v>
      </c>
      <c r="D150" s="21" t="s">
        <v>170</v>
      </c>
      <c r="E150" s="68" t="s">
        <v>30</v>
      </c>
      <c r="F150" s="70">
        <v>240</v>
      </c>
      <c r="G150" s="33" t="s">
        <v>175</v>
      </c>
      <c r="H150" s="33" t="s">
        <v>163</v>
      </c>
      <c r="I150" s="33">
        <v>923</v>
      </c>
      <c r="J150" s="171">
        <f>'Приложение 2'!J85</f>
        <v>1</v>
      </c>
      <c r="K150" s="171">
        <f>'Приложение 2'!K85</f>
        <v>1</v>
      </c>
      <c r="L150" s="171">
        <f>'Приложение 2'!L85</f>
        <v>1</v>
      </c>
    </row>
    <row r="151" spans="1:12" ht="99.75" customHeight="1" x14ac:dyDescent="0.2">
      <c r="A151" s="127" t="s">
        <v>3</v>
      </c>
      <c r="B151" s="21" t="s">
        <v>190</v>
      </c>
      <c r="C151" s="21" t="s">
        <v>89</v>
      </c>
      <c r="D151" s="21" t="s">
        <v>170</v>
      </c>
      <c r="E151" s="68" t="s">
        <v>193</v>
      </c>
      <c r="F151" s="127"/>
      <c r="G151" s="21"/>
      <c r="H151" s="21"/>
      <c r="I151" s="21"/>
      <c r="J151" s="171">
        <f t="shared" ref="J151:L155" si="20">J152</f>
        <v>4.3</v>
      </c>
      <c r="K151" s="171">
        <f t="shared" si="20"/>
        <v>4.3</v>
      </c>
      <c r="L151" s="171">
        <f t="shared" si="20"/>
        <v>4.3</v>
      </c>
    </row>
    <row r="152" spans="1:12" x14ac:dyDescent="0.2">
      <c r="A152" s="127" t="s">
        <v>194</v>
      </c>
      <c r="B152" s="21" t="s">
        <v>190</v>
      </c>
      <c r="C152" s="21" t="s">
        <v>89</v>
      </c>
      <c r="D152" s="21" t="s">
        <v>170</v>
      </c>
      <c r="E152" s="68" t="s">
        <v>193</v>
      </c>
      <c r="F152" s="127">
        <v>500</v>
      </c>
      <c r="G152" s="21"/>
      <c r="H152" s="21"/>
      <c r="I152" s="21"/>
      <c r="J152" s="171">
        <f t="shared" si="20"/>
        <v>4.3</v>
      </c>
      <c r="K152" s="171">
        <f t="shared" si="20"/>
        <v>4.3</v>
      </c>
      <c r="L152" s="171">
        <f t="shared" si="20"/>
        <v>4.3</v>
      </c>
    </row>
    <row r="153" spans="1:12" x14ac:dyDescent="0.2">
      <c r="A153" s="127" t="s">
        <v>195</v>
      </c>
      <c r="B153" s="21" t="s">
        <v>190</v>
      </c>
      <c r="C153" s="21" t="s">
        <v>89</v>
      </c>
      <c r="D153" s="21" t="s">
        <v>170</v>
      </c>
      <c r="E153" s="68" t="s">
        <v>193</v>
      </c>
      <c r="F153" s="127">
        <v>540</v>
      </c>
      <c r="G153" s="21"/>
      <c r="H153" s="21"/>
      <c r="I153" s="21"/>
      <c r="J153" s="171">
        <f t="shared" si="20"/>
        <v>4.3</v>
      </c>
      <c r="K153" s="171">
        <f t="shared" si="20"/>
        <v>4.3</v>
      </c>
      <c r="L153" s="171">
        <f t="shared" si="20"/>
        <v>4.3</v>
      </c>
    </row>
    <row r="154" spans="1:12" x14ac:dyDescent="0.2">
      <c r="A154" s="127" t="s">
        <v>165</v>
      </c>
      <c r="B154" s="21" t="s">
        <v>190</v>
      </c>
      <c r="C154" s="21" t="s">
        <v>89</v>
      </c>
      <c r="D154" s="21" t="s">
        <v>170</v>
      </c>
      <c r="E154" s="68" t="s">
        <v>193</v>
      </c>
      <c r="F154" s="127">
        <v>540</v>
      </c>
      <c r="G154" s="21" t="s">
        <v>166</v>
      </c>
      <c r="H154" s="21"/>
      <c r="I154" s="21"/>
      <c r="J154" s="171">
        <f t="shared" si="20"/>
        <v>4.3</v>
      </c>
      <c r="K154" s="171">
        <f t="shared" si="20"/>
        <v>4.3</v>
      </c>
      <c r="L154" s="171">
        <f t="shared" si="20"/>
        <v>4.3</v>
      </c>
    </row>
    <row r="155" spans="1:12" ht="63.75" x14ac:dyDescent="0.2">
      <c r="A155" s="127" t="s">
        <v>187</v>
      </c>
      <c r="B155" s="21" t="s">
        <v>190</v>
      </c>
      <c r="C155" s="21" t="s">
        <v>89</v>
      </c>
      <c r="D155" s="21" t="s">
        <v>170</v>
      </c>
      <c r="E155" s="68" t="s">
        <v>193</v>
      </c>
      <c r="F155" s="127">
        <v>540</v>
      </c>
      <c r="G155" s="21" t="s">
        <v>166</v>
      </c>
      <c r="H155" s="21" t="s">
        <v>188</v>
      </c>
      <c r="I155" s="21"/>
      <c r="J155" s="171">
        <f t="shared" si="20"/>
        <v>4.3</v>
      </c>
      <c r="K155" s="171">
        <f t="shared" si="20"/>
        <v>4.3</v>
      </c>
      <c r="L155" s="171">
        <f t="shared" si="20"/>
        <v>4.3</v>
      </c>
    </row>
    <row r="156" spans="1:12" ht="51" x14ac:dyDescent="0.2">
      <c r="A156" s="127" t="s">
        <v>14</v>
      </c>
      <c r="B156" s="21" t="s">
        <v>190</v>
      </c>
      <c r="C156" s="21" t="s">
        <v>89</v>
      </c>
      <c r="D156" s="21" t="s">
        <v>170</v>
      </c>
      <c r="E156" s="68" t="s">
        <v>193</v>
      </c>
      <c r="F156" s="127">
        <v>540</v>
      </c>
      <c r="G156" s="21" t="s">
        <v>166</v>
      </c>
      <c r="H156" s="21" t="s">
        <v>188</v>
      </c>
      <c r="I156" s="21">
        <v>923</v>
      </c>
      <c r="J156" s="171">
        <f>'Приложение 2'!J40</f>
        <v>4.3</v>
      </c>
      <c r="K156" s="171">
        <f>'Приложение 2'!K40</f>
        <v>4.3</v>
      </c>
      <c r="L156" s="171">
        <f>'Приложение 2'!L40</f>
        <v>4.3</v>
      </c>
    </row>
    <row r="157" spans="1:12" ht="63.75" x14ac:dyDescent="0.2">
      <c r="A157" s="127" t="s">
        <v>11</v>
      </c>
      <c r="B157" s="21" t="s">
        <v>190</v>
      </c>
      <c r="C157" s="21" t="s">
        <v>89</v>
      </c>
      <c r="D157" s="21" t="s">
        <v>170</v>
      </c>
      <c r="E157" s="68" t="s">
        <v>197</v>
      </c>
      <c r="F157" s="186"/>
      <c r="G157" s="35"/>
      <c r="H157" s="35"/>
      <c r="I157" s="35"/>
      <c r="J157" s="171">
        <f>J158</f>
        <v>10</v>
      </c>
      <c r="K157" s="171">
        <f t="shared" ref="K157:L160" si="21">K158</f>
        <v>10</v>
      </c>
      <c r="L157" s="171">
        <f t="shared" si="21"/>
        <v>10</v>
      </c>
    </row>
    <row r="158" spans="1:12" x14ac:dyDescent="0.2">
      <c r="A158" s="127" t="s">
        <v>183</v>
      </c>
      <c r="B158" s="21" t="s">
        <v>190</v>
      </c>
      <c r="C158" s="21" t="s">
        <v>89</v>
      </c>
      <c r="D158" s="21" t="s">
        <v>170</v>
      </c>
      <c r="E158" s="68" t="s">
        <v>197</v>
      </c>
      <c r="F158" s="186">
        <v>800</v>
      </c>
      <c r="G158" s="35"/>
      <c r="H158" s="35"/>
      <c r="I158" s="35"/>
      <c r="J158" s="171">
        <f>J159</f>
        <v>10</v>
      </c>
      <c r="K158" s="171">
        <f t="shared" si="21"/>
        <v>10</v>
      </c>
      <c r="L158" s="171">
        <f t="shared" si="21"/>
        <v>10</v>
      </c>
    </row>
    <row r="159" spans="1:12" x14ac:dyDescent="0.2">
      <c r="A159" s="127" t="s">
        <v>198</v>
      </c>
      <c r="B159" s="21" t="s">
        <v>190</v>
      </c>
      <c r="C159" s="21" t="s">
        <v>89</v>
      </c>
      <c r="D159" s="21" t="s">
        <v>170</v>
      </c>
      <c r="E159" s="68" t="s">
        <v>197</v>
      </c>
      <c r="F159" s="127">
        <v>870</v>
      </c>
      <c r="G159" s="21"/>
      <c r="H159" s="21"/>
      <c r="I159" s="21"/>
      <c r="J159" s="171">
        <f>J160</f>
        <v>10</v>
      </c>
      <c r="K159" s="171">
        <f t="shared" si="21"/>
        <v>10</v>
      </c>
      <c r="L159" s="171">
        <f t="shared" si="21"/>
        <v>10</v>
      </c>
    </row>
    <row r="160" spans="1:12" x14ac:dyDescent="0.2">
      <c r="A160" s="127" t="s">
        <v>165</v>
      </c>
      <c r="B160" s="21" t="s">
        <v>190</v>
      </c>
      <c r="C160" s="21" t="s">
        <v>89</v>
      </c>
      <c r="D160" s="21" t="s">
        <v>170</v>
      </c>
      <c r="E160" s="68" t="s">
        <v>197</v>
      </c>
      <c r="F160" s="127">
        <v>870</v>
      </c>
      <c r="G160" s="21" t="s">
        <v>166</v>
      </c>
      <c r="H160" s="21"/>
      <c r="I160" s="21"/>
      <c r="J160" s="171">
        <f>J161</f>
        <v>10</v>
      </c>
      <c r="K160" s="171">
        <f t="shared" si="21"/>
        <v>10</v>
      </c>
      <c r="L160" s="171">
        <f t="shared" si="21"/>
        <v>10</v>
      </c>
    </row>
    <row r="161" spans="1:12" x14ac:dyDescent="0.2">
      <c r="A161" s="127" t="s">
        <v>196</v>
      </c>
      <c r="B161" s="21" t="s">
        <v>190</v>
      </c>
      <c r="C161" s="21" t="s">
        <v>89</v>
      </c>
      <c r="D161" s="21" t="s">
        <v>170</v>
      </c>
      <c r="E161" s="68" t="s">
        <v>197</v>
      </c>
      <c r="F161" s="127">
        <v>870</v>
      </c>
      <c r="G161" s="21" t="s">
        <v>166</v>
      </c>
      <c r="H161" s="21" t="s">
        <v>162</v>
      </c>
      <c r="I161" s="21" t="s">
        <v>232</v>
      </c>
      <c r="J161" s="171">
        <f>'Приложение 2'!J46</f>
        <v>10</v>
      </c>
      <c r="K161" s="171">
        <f>'Приложение 2'!K46</f>
        <v>10</v>
      </c>
      <c r="L161" s="171">
        <f>'Приложение 2'!L46</f>
        <v>10</v>
      </c>
    </row>
    <row r="162" spans="1:12" ht="76.5" x14ac:dyDescent="0.2">
      <c r="A162" s="175" t="s">
        <v>84</v>
      </c>
      <c r="B162" s="21" t="s">
        <v>190</v>
      </c>
      <c r="C162" s="21" t="s">
        <v>89</v>
      </c>
      <c r="D162" s="21" t="s">
        <v>170</v>
      </c>
      <c r="E162" s="68" t="s">
        <v>204</v>
      </c>
      <c r="F162" s="127"/>
      <c r="G162" s="21"/>
      <c r="H162" s="21"/>
      <c r="I162" s="21"/>
      <c r="J162" s="171">
        <f>J163+J168</f>
        <v>89.8</v>
      </c>
      <c r="K162" s="171">
        <f>K163+K168</f>
        <v>92.8</v>
      </c>
      <c r="L162" s="171">
        <f>L163+L168</f>
        <v>96</v>
      </c>
    </row>
    <row r="163" spans="1:12" ht="102" x14ac:dyDescent="0.2">
      <c r="A163" s="127" t="s">
        <v>172</v>
      </c>
      <c r="B163" s="21" t="s">
        <v>190</v>
      </c>
      <c r="C163" s="21" t="s">
        <v>89</v>
      </c>
      <c r="D163" s="21" t="s">
        <v>170</v>
      </c>
      <c r="E163" s="68" t="s">
        <v>204</v>
      </c>
      <c r="F163" s="127">
        <v>100</v>
      </c>
      <c r="G163" s="21"/>
      <c r="H163" s="21"/>
      <c r="I163" s="21"/>
      <c r="J163" s="171">
        <f>J164</f>
        <v>82.3</v>
      </c>
      <c r="K163" s="171">
        <f t="shared" ref="K163:L166" si="22">K164</f>
        <v>82.645200000000003</v>
      </c>
      <c r="L163" s="171">
        <f t="shared" si="22"/>
        <v>81.9452</v>
      </c>
    </row>
    <row r="164" spans="1:12" ht="38.25" x14ac:dyDescent="0.2">
      <c r="A164" s="127" t="s">
        <v>173</v>
      </c>
      <c r="B164" s="21" t="s">
        <v>190</v>
      </c>
      <c r="C164" s="21" t="s">
        <v>89</v>
      </c>
      <c r="D164" s="21" t="s">
        <v>170</v>
      </c>
      <c r="E164" s="68" t="s">
        <v>204</v>
      </c>
      <c r="F164" s="127">
        <v>120</v>
      </c>
      <c r="G164" s="21"/>
      <c r="H164" s="21"/>
      <c r="I164" s="21"/>
      <c r="J164" s="171">
        <f>J165</f>
        <v>82.3</v>
      </c>
      <c r="K164" s="171">
        <f t="shared" si="22"/>
        <v>82.645200000000003</v>
      </c>
      <c r="L164" s="171">
        <f t="shared" si="22"/>
        <v>81.9452</v>
      </c>
    </row>
    <row r="165" spans="1:12" x14ac:dyDescent="0.2">
      <c r="A165" s="187" t="s">
        <v>199</v>
      </c>
      <c r="B165" s="21" t="s">
        <v>190</v>
      </c>
      <c r="C165" s="21" t="s">
        <v>89</v>
      </c>
      <c r="D165" s="21" t="s">
        <v>170</v>
      </c>
      <c r="E165" s="68" t="s">
        <v>204</v>
      </c>
      <c r="F165" s="127">
        <v>120</v>
      </c>
      <c r="G165" s="73" t="s">
        <v>168</v>
      </c>
      <c r="H165" s="21"/>
      <c r="I165" s="21"/>
      <c r="J165" s="171">
        <f>J166</f>
        <v>82.3</v>
      </c>
      <c r="K165" s="171">
        <f t="shared" si="22"/>
        <v>82.645200000000003</v>
      </c>
      <c r="L165" s="171">
        <f t="shared" si="22"/>
        <v>81.9452</v>
      </c>
    </row>
    <row r="166" spans="1:12" ht="25.5" x14ac:dyDescent="0.2">
      <c r="A166" s="188" t="s">
        <v>200</v>
      </c>
      <c r="B166" s="21" t="s">
        <v>190</v>
      </c>
      <c r="C166" s="21" t="s">
        <v>89</v>
      </c>
      <c r="D166" s="21" t="s">
        <v>170</v>
      </c>
      <c r="E166" s="68" t="s">
        <v>204</v>
      </c>
      <c r="F166" s="127">
        <v>120</v>
      </c>
      <c r="G166" s="73" t="s">
        <v>168</v>
      </c>
      <c r="H166" s="21" t="s">
        <v>201</v>
      </c>
      <c r="I166" s="21"/>
      <c r="J166" s="171">
        <f>J167</f>
        <v>82.3</v>
      </c>
      <c r="K166" s="171">
        <f t="shared" si="22"/>
        <v>82.645200000000003</v>
      </c>
      <c r="L166" s="171">
        <f t="shared" si="22"/>
        <v>81.9452</v>
      </c>
    </row>
    <row r="167" spans="1:12" ht="51" x14ac:dyDescent="0.2">
      <c r="A167" s="127" t="s">
        <v>14</v>
      </c>
      <c r="B167" s="21" t="s">
        <v>190</v>
      </c>
      <c r="C167" s="21" t="s">
        <v>89</v>
      </c>
      <c r="D167" s="21" t="s">
        <v>170</v>
      </c>
      <c r="E167" s="68" t="s">
        <v>204</v>
      </c>
      <c r="F167" s="127">
        <v>120</v>
      </c>
      <c r="G167" s="73" t="s">
        <v>168</v>
      </c>
      <c r="H167" s="21" t="s">
        <v>201</v>
      </c>
      <c r="I167" s="21">
        <v>923</v>
      </c>
      <c r="J167" s="171">
        <f>'Приложение 2'!J53</f>
        <v>82.3</v>
      </c>
      <c r="K167" s="171">
        <f>'Приложение 2'!K53</f>
        <v>82.645200000000003</v>
      </c>
      <c r="L167" s="171">
        <f>'Приложение 2'!L53</f>
        <v>81.9452</v>
      </c>
    </row>
    <row r="168" spans="1:12" ht="38.25" x14ac:dyDescent="0.2">
      <c r="A168" s="180" t="s">
        <v>181</v>
      </c>
      <c r="B168" s="21" t="s">
        <v>190</v>
      </c>
      <c r="C168" s="21" t="s">
        <v>89</v>
      </c>
      <c r="D168" s="21" t="s">
        <v>170</v>
      </c>
      <c r="E168" s="68" t="s">
        <v>204</v>
      </c>
      <c r="F168" s="127">
        <v>200</v>
      </c>
      <c r="G168" s="21"/>
      <c r="H168" s="21"/>
      <c r="I168" s="21"/>
      <c r="J168" s="171">
        <f>J169</f>
        <v>7.5</v>
      </c>
      <c r="K168" s="171">
        <f t="shared" ref="K168:L171" si="23">K169</f>
        <v>10.1548</v>
      </c>
      <c r="L168" s="171">
        <f t="shared" si="23"/>
        <v>14.0548</v>
      </c>
    </row>
    <row r="169" spans="1:12" ht="51" x14ac:dyDescent="0.2">
      <c r="A169" s="127" t="s">
        <v>182</v>
      </c>
      <c r="B169" s="21" t="s">
        <v>190</v>
      </c>
      <c r="C169" s="21" t="s">
        <v>89</v>
      </c>
      <c r="D169" s="21" t="s">
        <v>170</v>
      </c>
      <c r="E169" s="68" t="s">
        <v>204</v>
      </c>
      <c r="F169" s="127">
        <v>240</v>
      </c>
      <c r="G169" s="21"/>
      <c r="H169" s="21"/>
      <c r="I169" s="21"/>
      <c r="J169" s="171">
        <f>J170</f>
        <v>7.5</v>
      </c>
      <c r="K169" s="171">
        <f t="shared" si="23"/>
        <v>10.1548</v>
      </c>
      <c r="L169" s="171">
        <f t="shared" si="23"/>
        <v>14.0548</v>
      </c>
    </row>
    <row r="170" spans="1:12" x14ac:dyDescent="0.2">
      <c r="A170" s="187" t="s">
        <v>199</v>
      </c>
      <c r="B170" s="21" t="s">
        <v>190</v>
      </c>
      <c r="C170" s="21" t="s">
        <v>89</v>
      </c>
      <c r="D170" s="21" t="s">
        <v>170</v>
      </c>
      <c r="E170" s="68" t="s">
        <v>204</v>
      </c>
      <c r="F170" s="127">
        <v>240</v>
      </c>
      <c r="G170" s="73" t="s">
        <v>168</v>
      </c>
      <c r="H170" s="21"/>
      <c r="I170" s="21"/>
      <c r="J170" s="171">
        <f>J171</f>
        <v>7.5</v>
      </c>
      <c r="K170" s="171">
        <f t="shared" si="23"/>
        <v>10.1548</v>
      </c>
      <c r="L170" s="171">
        <f t="shared" si="23"/>
        <v>14.0548</v>
      </c>
    </row>
    <row r="171" spans="1:12" ht="25.5" x14ac:dyDescent="0.2">
      <c r="A171" s="188" t="s">
        <v>200</v>
      </c>
      <c r="B171" s="21" t="s">
        <v>190</v>
      </c>
      <c r="C171" s="21" t="s">
        <v>89</v>
      </c>
      <c r="D171" s="21" t="s">
        <v>170</v>
      </c>
      <c r="E171" s="68" t="s">
        <v>204</v>
      </c>
      <c r="F171" s="127">
        <v>240</v>
      </c>
      <c r="G171" s="73" t="s">
        <v>168</v>
      </c>
      <c r="H171" s="21" t="s">
        <v>201</v>
      </c>
      <c r="I171" s="21"/>
      <c r="J171" s="171">
        <f>J172</f>
        <v>7.5</v>
      </c>
      <c r="K171" s="171">
        <f t="shared" si="23"/>
        <v>10.1548</v>
      </c>
      <c r="L171" s="171">
        <f t="shared" si="23"/>
        <v>14.0548</v>
      </c>
    </row>
    <row r="172" spans="1:12" ht="51" x14ac:dyDescent="0.2">
      <c r="A172" s="127" t="s">
        <v>14</v>
      </c>
      <c r="B172" s="21" t="s">
        <v>190</v>
      </c>
      <c r="C172" s="21" t="s">
        <v>89</v>
      </c>
      <c r="D172" s="21" t="s">
        <v>170</v>
      </c>
      <c r="E172" s="68" t="s">
        <v>204</v>
      </c>
      <c r="F172" s="127">
        <v>240</v>
      </c>
      <c r="G172" s="73" t="s">
        <v>168</v>
      </c>
      <c r="H172" s="21" t="s">
        <v>201</v>
      </c>
      <c r="I172" s="21">
        <v>923</v>
      </c>
      <c r="J172" s="171">
        <f>'Приложение 2'!J55</f>
        <v>7.5</v>
      </c>
      <c r="K172" s="171">
        <f>'Приложение 2'!K55</f>
        <v>10.1548</v>
      </c>
      <c r="L172" s="171">
        <f>'Приложение 2'!L55</f>
        <v>14.0548</v>
      </c>
    </row>
  </sheetData>
  <sheetProtection selectLockedCells="1" selectUnlockedCells="1"/>
  <autoFilter ref="A12:L172"/>
  <mergeCells count="12">
    <mergeCell ref="B10:E11"/>
    <mergeCell ref="F10:F11"/>
    <mergeCell ref="J10:L10"/>
    <mergeCell ref="G10:G11"/>
    <mergeCell ref="J3:L3"/>
    <mergeCell ref="J4:L4"/>
    <mergeCell ref="J6:L6"/>
    <mergeCell ref="H10:H11"/>
    <mergeCell ref="I10:I11"/>
    <mergeCell ref="A8:L8"/>
    <mergeCell ref="F9:L9"/>
    <mergeCell ref="A10:A11"/>
  </mergeCells>
  <phoneticPr fontId="27" type="noConversion"/>
  <pageMargins left="0.43333333333333335" right="0.2361111111111111" top="0.70277777777777772" bottom="1.2208333333333334" header="0.3" footer="0.51180555555555551"/>
  <pageSetup paperSize="9" scale="85" firstPageNumber="0" orientation="portrait" horizontalDpi="300" verticalDpi="300" r:id="rId1"/>
  <headerFooter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view="pageBreakPreview" zoomScale="90" zoomScaleSheetLayoutView="90" workbookViewId="0">
      <selection activeCell="C25" sqref="C25"/>
    </sheetView>
  </sheetViews>
  <sheetFormatPr defaultRowHeight="12.75" x14ac:dyDescent="0.2"/>
  <cols>
    <col min="1" max="1" width="37.1640625" style="97" customWidth="1"/>
    <col min="2" max="2" width="70.5" style="97" customWidth="1"/>
    <col min="3" max="3" width="18.6640625" style="97" customWidth="1"/>
    <col min="4" max="4" width="19.33203125" style="97" customWidth="1"/>
    <col min="5" max="5" width="18" style="97" customWidth="1"/>
    <col min="6" max="6" width="24" style="97" customWidth="1"/>
    <col min="7" max="7" width="17.33203125" style="97" customWidth="1"/>
    <col min="8" max="8" width="17.5" style="97" customWidth="1"/>
    <col min="9" max="9" width="17" style="97" customWidth="1"/>
    <col min="10" max="16384" width="9.33203125" style="97"/>
  </cols>
  <sheetData>
    <row r="1" spans="1:9" ht="57" customHeight="1" x14ac:dyDescent="0.2">
      <c r="B1" s="100"/>
      <c r="C1" s="300" t="s">
        <v>257</v>
      </c>
      <c r="D1" s="300"/>
      <c r="E1" s="300"/>
      <c r="F1" s="98"/>
    </row>
    <row r="2" spans="1:9" ht="19.5" customHeight="1" x14ac:dyDescent="0.2">
      <c r="A2" s="101"/>
      <c r="B2" s="102"/>
      <c r="C2" s="301" t="s">
        <v>272</v>
      </c>
      <c r="D2" s="301"/>
      <c r="E2" s="301"/>
      <c r="F2" s="98"/>
    </row>
    <row r="3" spans="1:9" ht="15.75" customHeight="1" x14ac:dyDescent="0.2">
      <c r="B3" s="102"/>
      <c r="F3" s="98"/>
    </row>
    <row r="4" spans="1:9" ht="49.5" customHeight="1" x14ac:dyDescent="0.2">
      <c r="B4" s="101"/>
      <c r="C4" s="324" t="s">
        <v>260</v>
      </c>
      <c r="D4" s="324"/>
      <c r="E4" s="324"/>
      <c r="F4" s="98"/>
    </row>
    <row r="5" spans="1:9" ht="49.5" customHeight="1" x14ac:dyDescent="0.2">
      <c r="B5" s="101"/>
      <c r="C5" s="324"/>
      <c r="D5" s="324"/>
      <c r="E5" s="324"/>
      <c r="F5" s="98"/>
    </row>
    <row r="6" spans="1:9" ht="18" customHeight="1" x14ac:dyDescent="0.2">
      <c r="B6" s="101"/>
      <c r="C6" s="324"/>
      <c r="D6" s="324"/>
      <c r="E6" s="324"/>
      <c r="F6" s="98"/>
    </row>
    <row r="7" spans="1:9" ht="49.5" customHeight="1" x14ac:dyDescent="0.2">
      <c r="B7" s="101"/>
      <c r="C7" s="243"/>
      <c r="D7" s="243"/>
      <c r="E7" s="243"/>
      <c r="F7" s="98"/>
    </row>
    <row r="8" spans="1:9" ht="12.75" customHeight="1" x14ac:dyDescent="0.2">
      <c r="A8" s="103"/>
      <c r="B8" s="104"/>
      <c r="C8" s="104"/>
      <c r="D8" s="104"/>
      <c r="E8" s="104"/>
      <c r="F8" s="98"/>
    </row>
    <row r="9" spans="1:9" ht="52.5" customHeight="1" x14ac:dyDescent="0.2">
      <c r="A9" s="321" t="s">
        <v>16</v>
      </c>
      <c r="B9" s="321"/>
      <c r="C9" s="321"/>
      <c r="D9" s="321"/>
      <c r="E9" s="321"/>
      <c r="F9" s="98"/>
    </row>
    <row r="10" spans="1:9" x14ac:dyDescent="0.2">
      <c r="A10" s="105"/>
      <c r="B10" s="98"/>
      <c r="C10" s="98"/>
      <c r="D10" s="98"/>
      <c r="E10" s="98"/>
      <c r="F10" s="99"/>
    </row>
    <row r="11" spans="1:9" ht="36.75" customHeight="1" x14ac:dyDescent="0.25">
      <c r="A11" s="322" t="s">
        <v>91</v>
      </c>
      <c r="B11" s="323" t="s">
        <v>65</v>
      </c>
      <c r="C11" s="322" t="s">
        <v>66</v>
      </c>
      <c r="D11" s="322"/>
      <c r="E11" s="322"/>
      <c r="F11" s="99"/>
      <c r="H11" s="106"/>
      <c r="I11" s="107"/>
    </row>
    <row r="12" spans="1:9" ht="36" customHeight="1" x14ac:dyDescent="0.2">
      <c r="A12" s="322"/>
      <c r="B12" s="323"/>
      <c r="C12" s="108" t="s">
        <v>94</v>
      </c>
      <c r="D12" s="108" t="s">
        <v>95</v>
      </c>
      <c r="E12" s="108" t="s">
        <v>5</v>
      </c>
      <c r="F12" s="109"/>
      <c r="H12" s="107"/>
      <c r="I12" s="107"/>
    </row>
    <row r="13" spans="1:9" ht="15.75" x14ac:dyDescent="0.25">
      <c r="A13" s="110" t="s">
        <v>89</v>
      </c>
      <c r="B13" s="111" t="s">
        <v>67</v>
      </c>
      <c r="C13" s="111" t="s">
        <v>96</v>
      </c>
      <c r="D13" s="111" t="s">
        <v>97</v>
      </c>
      <c r="E13" s="112">
        <v>5</v>
      </c>
      <c r="F13" s="109"/>
      <c r="H13" s="107"/>
      <c r="I13" s="107"/>
    </row>
    <row r="14" spans="1:9" ht="33.75" customHeight="1" x14ac:dyDescent="0.25">
      <c r="A14" s="113" t="s">
        <v>68</v>
      </c>
      <c r="B14" s="114" t="s">
        <v>69</v>
      </c>
      <c r="C14" s="115">
        <v>0</v>
      </c>
      <c r="D14" s="115">
        <v>0</v>
      </c>
      <c r="E14" s="115">
        <v>0</v>
      </c>
      <c r="F14" s="116"/>
      <c r="G14" s="116"/>
      <c r="H14" s="116"/>
    </row>
    <row r="15" spans="1:9" ht="33.75" customHeight="1" x14ac:dyDescent="0.25">
      <c r="A15" s="113" t="s">
        <v>211</v>
      </c>
      <c r="B15" s="117" t="s">
        <v>210</v>
      </c>
      <c r="C15" s="118">
        <f t="shared" ref="C15:E16" si="0">C16</f>
        <v>-66.400000000000006</v>
      </c>
      <c r="D15" s="118">
        <f t="shared" si="0"/>
        <v>-131.37497999999999</v>
      </c>
      <c r="E15" s="118">
        <f t="shared" si="0"/>
        <v>-193.12121999999999</v>
      </c>
      <c r="F15" s="116"/>
      <c r="G15" s="116"/>
      <c r="H15" s="116"/>
    </row>
    <row r="16" spans="1:9" ht="42.75" x14ac:dyDescent="0.25">
      <c r="A16" s="113" t="s">
        <v>219</v>
      </c>
      <c r="B16" s="117" t="s">
        <v>213</v>
      </c>
      <c r="C16" s="118">
        <f t="shared" si="0"/>
        <v>-66.400000000000006</v>
      </c>
      <c r="D16" s="118">
        <f t="shared" si="0"/>
        <v>-131.37497999999999</v>
      </c>
      <c r="E16" s="118">
        <f t="shared" si="0"/>
        <v>-193.12121999999999</v>
      </c>
      <c r="F16" s="116"/>
      <c r="G16" s="116"/>
      <c r="H16" s="116"/>
    </row>
    <row r="17" spans="1:8" ht="47.25" customHeight="1" x14ac:dyDescent="0.25">
      <c r="A17" s="113" t="s">
        <v>212</v>
      </c>
      <c r="B17" s="117" t="s">
        <v>85</v>
      </c>
      <c r="C17" s="118">
        <v>-66.400000000000006</v>
      </c>
      <c r="D17" s="118">
        <v>-131.37497999999999</v>
      </c>
      <c r="E17" s="118">
        <v>-193.12121999999999</v>
      </c>
      <c r="F17" s="116"/>
      <c r="G17" s="116"/>
      <c r="H17" s="116"/>
    </row>
    <row r="18" spans="1:8" s="121" customFormat="1" ht="28.5" x14ac:dyDescent="0.2">
      <c r="A18" s="113" t="s">
        <v>70</v>
      </c>
      <c r="B18" s="119" t="s">
        <v>71</v>
      </c>
      <c r="C18" s="120">
        <v>66.400000000000006</v>
      </c>
      <c r="D18" s="120">
        <v>131.4</v>
      </c>
      <c r="E18" s="120">
        <v>193.1</v>
      </c>
    </row>
    <row r="19" spans="1:8" s="121" customFormat="1" ht="15" x14ac:dyDescent="0.2">
      <c r="A19" s="113" t="s">
        <v>72</v>
      </c>
      <c r="B19" s="122" t="s">
        <v>73</v>
      </c>
      <c r="C19" s="120">
        <f t="shared" ref="C19:E20" si="1">C20</f>
        <v>-26273.7</v>
      </c>
      <c r="D19" s="120">
        <f t="shared" si="1"/>
        <v>-3897.4</v>
      </c>
      <c r="E19" s="120">
        <f t="shared" si="1"/>
        <v>-4265.7</v>
      </c>
    </row>
    <row r="20" spans="1:8" s="121" customFormat="1" ht="28.5" x14ac:dyDescent="0.2">
      <c r="A20" s="113" t="s">
        <v>74</v>
      </c>
      <c r="B20" s="119" t="s">
        <v>75</v>
      </c>
      <c r="C20" s="120">
        <f t="shared" si="1"/>
        <v>-26273.7</v>
      </c>
      <c r="D20" s="120">
        <f t="shared" si="1"/>
        <v>-3897.4</v>
      </c>
      <c r="E20" s="120">
        <f t="shared" si="1"/>
        <v>-4265.7</v>
      </c>
      <c r="F20" s="123"/>
    </row>
    <row r="21" spans="1:8" s="121" customFormat="1" ht="28.5" x14ac:dyDescent="0.2">
      <c r="A21" s="113" t="s">
        <v>76</v>
      </c>
      <c r="B21" s="119" t="s">
        <v>77</v>
      </c>
      <c r="C21" s="120">
        <v>-26273.7</v>
      </c>
      <c r="D21" s="120">
        <v>-3897.4</v>
      </c>
      <c r="E21" s="120">
        <v>-4265.7</v>
      </c>
      <c r="F21" s="124"/>
    </row>
    <row r="22" spans="1:8" s="121" customFormat="1" ht="15" x14ac:dyDescent="0.2">
      <c r="A22" s="113" t="s">
        <v>78</v>
      </c>
      <c r="B22" s="122" t="s">
        <v>79</v>
      </c>
      <c r="C22" s="120">
        <f t="shared" ref="C22:E23" si="2">C23</f>
        <v>26340.1</v>
      </c>
      <c r="D22" s="120">
        <f t="shared" si="2"/>
        <v>4028.8</v>
      </c>
      <c r="E22" s="120">
        <f t="shared" si="2"/>
        <v>4458.8</v>
      </c>
      <c r="F22" s="123"/>
    </row>
    <row r="23" spans="1:8" s="121" customFormat="1" ht="28.5" x14ac:dyDescent="0.2">
      <c r="A23" s="113" t="s">
        <v>80</v>
      </c>
      <c r="B23" s="119" t="s">
        <v>81</v>
      </c>
      <c r="C23" s="120">
        <f t="shared" si="2"/>
        <v>26340.1</v>
      </c>
      <c r="D23" s="120">
        <f t="shared" si="2"/>
        <v>4028.8</v>
      </c>
      <c r="E23" s="120">
        <f t="shared" si="2"/>
        <v>4458.8</v>
      </c>
      <c r="F23" s="123"/>
    </row>
    <row r="24" spans="1:8" s="121" customFormat="1" ht="28.5" x14ac:dyDescent="0.2">
      <c r="A24" s="113" t="s">
        <v>82</v>
      </c>
      <c r="B24" s="119" t="s">
        <v>83</v>
      </c>
      <c r="C24" s="120">
        <v>26340.1</v>
      </c>
      <c r="D24" s="120">
        <v>4028.8</v>
      </c>
      <c r="E24" s="120">
        <v>4458.8</v>
      </c>
      <c r="F24" s="125"/>
      <c r="G24" s="126"/>
    </row>
  </sheetData>
  <sheetProtection selectLockedCells="1" selectUnlockedCells="1"/>
  <mergeCells count="7">
    <mergeCell ref="C1:E1"/>
    <mergeCell ref="C2:E2"/>
    <mergeCell ref="A9:E9"/>
    <mergeCell ref="A11:A12"/>
    <mergeCell ref="B11:B12"/>
    <mergeCell ref="C11:E11"/>
    <mergeCell ref="C4:E6"/>
  </mergeCells>
  <phoneticPr fontId="27" type="noConversion"/>
  <conditionalFormatting sqref="A10">
    <cfRule type="expression" dxfId="2" priority="1" stopIfTrue="1">
      <formula>$F10&lt;&gt;""</formula>
    </cfRule>
  </conditionalFormatting>
  <conditionalFormatting sqref="A2 B1:B7">
    <cfRule type="expression" dxfId="1" priority="2" stopIfTrue="1">
      <formula>$G1&lt;&gt;""</formula>
    </cfRule>
  </conditionalFormatting>
  <conditionalFormatting sqref="C4">
    <cfRule type="expression" dxfId="0" priority="4" stopIfTrue="1">
      <formula>$G1&lt;&gt;""</formula>
    </cfRule>
  </conditionalFormatting>
  <pageMargins left="0.59027777777777779" right="0.31527777777777777" top="0.70833333333333326" bottom="0.19652777777777777" header="0.47222222222222221" footer="0.51180555555555551"/>
  <pageSetup paperSize="9" scale="63" firstPageNumber="0" orientation="portrait" horizontalDpi="300" verticalDpi="300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8</vt:i4>
      </vt:variant>
    </vt:vector>
  </HeadingPairs>
  <TitlesOfParts>
    <vt:vector size="13" baseType="lpstr">
      <vt:lpstr>Приложение 1 </vt:lpstr>
      <vt:lpstr>Приложение 2</vt:lpstr>
      <vt:lpstr>Приложение 3</vt:lpstr>
      <vt:lpstr>Приложение 4</vt:lpstr>
      <vt:lpstr>Приложение 7</vt:lpstr>
      <vt:lpstr>'Приложение 2'!Excel_BuiltIn__FilterDatabase</vt:lpstr>
      <vt:lpstr>'Приложение 3'!Excel_BuiltIn__FilterDatabase</vt:lpstr>
      <vt:lpstr>'Приложение 4'!Excel_BuiltIn__FilterDatabase</vt:lpstr>
      <vt:lpstr>'Приложение 7'!Заголовки_для_печати</vt:lpstr>
      <vt:lpstr>'Приложение 1 '!Область_печати</vt:lpstr>
      <vt:lpstr>'Приложение 2'!Область_печати</vt:lpstr>
      <vt:lpstr>'Приложение 4'!Область_печати</vt:lpstr>
      <vt:lpstr>'Приложение 7'!Область_печати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Бухгалтер</cp:lastModifiedBy>
  <cp:lastPrinted>2022-03-01T13:58:16Z</cp:lastPrinted>
  <dcterms:created xsi:type="dcterms:W3CDTF">2021-10-26T12:21:34Z</dcterms:created>
  <dcterms:modified xsi:type="dcterms:W3CDTF">2022-03-02T09:15:58Z</dcterms:modified>
</cp:coreProperties>
</file>